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ариф " sheetId="4" r:id="rId1"/>
    <sheet name="Прил.2" sheetId="1" r:id="rId2"/>
  </sheets>
  <definedNames>
    <definedName name="_xlnm.Print_Titles" localSheetId="1">Прил.2!$6:$6</definedName>
    <definedName name="_xlnm.Print_Area" localSheetId="1">Прил.2!$A$1:$E$132</definedName>
    <definedName name="_xlnm.Print_Area" localSheetId="0">'Тариф '!$A$1:$E$36</definedName>
  </definedNames>
  <calcPr calcId="145621"/>
</workbook>
</file>

<file path=xl/calcChain.xml><?xml version="1.0" encoding="utf-8"?>
<calcChain xmlns="http://schemas.openxmlformats.org/spreadsheetml/2006/main">
  <c r="E74" i="1" l="1"/>
  <c r="E76" i="1"/>
  <c r="E77" i="1"/>
  <c r="E126" i="1"/>
  <c r="E130" i="1" l="1"/>
  <c r="D129" i="1" l="1"/>
  <c r="E86" i="1" l="1"/>
  <c r="E95" i="1" l="1"/>
  <c r="E112" i="1"/>
  <c r="E78" i="1" l="1"/>
  <c r="E79" i="1"/>
  <c r="E102" i="1"/>
  <c r="E62" i="1"/>
  <c r="E59" i="1"/>
  <c r="E71" i="1"/>
  <c r="E72" i="1"/>
  <c r="E81" i="1"/>
  <c r="E75" i="1"/>
  <c r="E113" i="1"/>
  <c r="E91" i="1"/>
  <c r="D119" i="1"/>
  <c r="D120" i="1"/>
  <c r="D121" i="1"/>
  <c r="D122" i="1"/>
  <c r="D123" i="1"/>
  <c r="D124" i="1"/>
  <c r="D125" i="1"/>
  <c r="D127" i="1"/>
  <c r="D118" i="1"/>
  <c r="D115" i="1"/>
  <c r="D113" i="1"/>
  <c r="D106" i="1"/>
  <c r="D107" i="1"/>
  <c r="D108" i="1"/>
  <c r="D109" i="1"/>
  <c r="D90" i="1"/>
  <c r="D91" i="1"/>
  <c r="D92" i="1"/>
  <c r="D89" i="1"/>
  <c r="D87" i="1"/>
  <c r="D85" i="1"/>
  <c r="D72" i="1"/>
  <c r="D73" i="1"/>
  <c r="D79" i="1"/>
  <c r="D71" i="1"/>
  <c r="D67" i="1"/>
  <c r="D66" i="1"/>
  <c r="D60" i="1"/>
  <c r="D61" i="1"/>
  <c r="D62" i="1"/>
  <c r="D63" i="1"/>
  <c r="D64" i="1"/>
  <c r="D59" i="1"/>
  <c r="D56" i="1"/>
  <c r="D54" i="1"/>
  <c r="D50" i="1"/>
  <c r="D51" i="1"/>
  <c r="D49" i="1"/>
  <c r="D45" i="1"/>
  <c r="D46" i="1"/>
  <c r="D47" i="1"/>
  <c r="D44" i="1"/>
  <c r="D41" i="1"/>
  <c r="D42" i="1"/>
  <c r="D40" i="1"/>
  <c r="D33" i="1"/>
  <c r="D34" i="1"/>
  <c r="D35" i="1"/>
  <c r="D36" i="1"/>
  <c r="D37" i="1"/>
  <c r="D38" i="1"/>
  <c r="D32" i="1"/>
  <c r="D29" i="1"/>
  <c r="D30" i="1"/>
  <c r="D28" i="1"/>
  <c r="D23" i="1"/>
  <c r="D24" i="1"/>
  <c r="D25" i="1"/>
  <c r="D26" i="1"/>
  <c r="D22" i="1"/>
  <c r="D18" i="1"/>
  <c r="D19" i="1"/>
  <c r="D20" i="1"/>
  <c r="D17" i="1"/>
  <c r="D14" i="1"/>
  <c r="D15" i="1"/>
  <c r="D13" i="1"/>
  <c r="D10" i="1"/>
  <c r="D11" i="1"/>
  <c r="D9" i="1"/>
  <c r="D95" i="1" l="1"/>
  <c r="D86" i="1"/>
  <c r="D74" i="1"/>
  <c r="D75" i="1"/>
  <c r="D76" i="1"/>
  <c r="D81" i="1"/>
  <c r="D77" i="1"/>
  <c r="D102" i="1" l="1"/>
  <c r="E82" i="1"/>
  <c r="D82" i="1" s="1"/>
  <c r="E83" i="1"/>
  <c r="D83" i="1" s="1"/>
  <c r="E101" i="1"/>
  <c r="D101" i="1" s="1"/>
  <c r="E103" i="1"/>
  <c r="D103" i="1" s="1"/>
  <c r="E105" i="1"/>
  <c r="D105" i="1" s="1"/>
  <c r="D111" i="1"/>
  <c r="D112" i="1"/>
  <c r="E69" i="1"/>
  <c r="D69" i="1" s="1"/>
  <c r="E68" i="1"/>
  <c r="D68" i="1" l="1"/>
  <c r="D126" i="1"/>
  <c r="D78" i="1"/>
  <c r="E96" i="1" l="1"/>
  <c r="D96" i="1" s="1"/>
  <c r="E97" i="1"/>
  <c r="D97" i="1" s="1"/>
  <c r="E98" i="1"/>
  <c r="D98" i="1" s="1"/>
  <c r="E99" i="1"/>
  <c r="D99" i="1" s="1"/>
  <c r="E22" i="4" l="1"/>
  <c r="E6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19" i="4"/>
  <c r="E18" i="4"/>
  <c r="C8" i="4"/>
  <c r="C15" i="4"/>
  <c r="E8" i="4"/>
  <c r="E9" i="4"/>
  <c r="E10" i="4"/>
  <c r="E11" i="4"/>
  <c r="E12" i="4"/>
  <c r="E13" i="4"/>
  <c r="E14" i="4"/>
  <c r="E15" i="4"/>
  <c r="E7" i="4"/>
  <c r="D130" i="1" l="1"/>
  <c r="C31" i="4"/>
  <c r="C27" i="4"/>
  <c r="C25" i="4"/>
  <c r="C19" i="4"/>
  <c r="C18" i="4"/>
  <c r="D18" i="4" s="1"/>
  <c r="E16" i="4"/>
  <c r="D6" i="4"/>
  <c r="D35" i="4" l="1"/>
  <c r="E34" i="4"/>
  <c r="E35" i="4" s="1"/>
</calcChain>
</file>

<file path=xl/sharedStrings.xml><?xml version="1.0" encoding="utf-8"?>
<sst xmlns="http://schemas.openxmlformats.org/spreadsheetml/2006/main" count="379" uniqueCount="213">
  <si>
    <t>№</t>
  </si>
  <si>
    <t xml:space="preserve">Наименование работ и услуг </t>
  </si>
  <si>
    <t>Периодичность</t>
  </si>
  <si>
    <t xml:space="preserve">Стоимость на 1 кв. м. общей площади (рублей в месяц) </t>
  </si>
  <si>
    <t>Годовая плата (рублей)</t>
  </si>
  <si>
    <t>I. Работы, необходимые для надлежащего содержания несущих конструкций (фундамента,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многоквартирного дома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</si>
  <si>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</si>
  <si>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III. Работы и услуги по содержанию иного общего имущества в многоквартирном доме </t>
  </si>
  <si>
    <t>а)</t>
  </si>
  <si>
    <t>б)</t>
  </si>
  <si>
    <t>в)</t>
  </si>
  <si>
    <t>г)</t>
  </si>
  <si>
    <t>д)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</si>
  <si>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</si>
  <si>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4.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</si>
  <si>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</si>
  <si>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проверка состояния утеплителя, гидроизоляции и звукоизоляции, адгезии отделочных слоев к конструкциям перекрытия (покрытий)</t>
  </si>
  <si>
    <t>5.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</si>
  <si>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</si>
  <si>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</si>
  <si>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6.</t>
  </si>
  <si>
    <t>проверка кровли на отсутствие протечек</t>
  </si>
  <si>
    <t>проверка молниезащитных устройств, заземления мачт и другого оборудования, расположенного на крыше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</si>
  <si>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</si>
  <si>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</si>
  <si>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е)</t>
  </si>
  <si>
    <t>ж)</t>
  </si>
  <si>
    <t>з)</t>
  </si>
  <si>
    <t>и)</t>
  </si>
  <si>
    <t>7.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</si>
  <si>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</si>
  <si>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</si>
  <si>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8.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</si>
  <si>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</si>
  <si>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</si>
  <si>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9.</t>
  </si>
  <si>
    <t>проверка звукоизоляции и огнезащиты</t>
  </si>
  <si>
    <t>10.</t>
  </si>
  <si>
    <t>11.</t>
  </si>
  <si>
    <t>12.</t>
  </si>
  <si>
    <t>1.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</si>
  <si>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</si>
  <si>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контроль состояния, выявление и устранение причин недопустимых вибраций и шума при работе вентиляционной установки</t>
  </si>
  <si>
    <t>контроль и обеспечение исправного состояния систем автоматического дымоудаления</t>
  </si>
  <si>
    <t>контроль состояния и восстановление антикоррозионной окраски металлических вытяжных каналов, труб, поддонов и дефлекторов</t>
  </si>
  <si>
    <t>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</si>
  <si>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</si>
  <si>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гидравлические и тепловые испытания оборудования индивидуальных тепловых пунктов и водоподкачек</t>
  </si>
  <si>
    <t>работы по очистке теплообменного оборудования для удаления накипно-коррозионных отложений</t>
  </si>
  <si>
    <t>3.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</si>
  <si>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</si>
  <si>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замена неисправных контрольно-измерительных приборов (манометров, термометров и т.п.)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</si>
  <si>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</si>
  <si>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</si>
  <si>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</si>
  <si>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</si>
  <si>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</si>
  <si>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удаление воздуха из системы отопления</t>
  </si>
  <si>
    <t>промывка централизованных систем теплоснабжения для удаления накипно-коррозионных отложений</t>
  </si>
  <si>
    <t>проверка и обеспечение работоспособности устройств защитного отключения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</si>
  <si>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</si>
  <si>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и ремонт лифта (лифтов)</t>
  </si>
  <si>
    <t>обеспечение проведения аварийного обслуживания лифта (лифтов)</t>
  </si>
  <si>
    <t>обеспечение проведения технического освидетельствования лифта (лифтов), в том числе после замены элементов оборудования</t>
  </si>
  <si>
    <t>Работы по содержанию помещений, входящих в состав общего имущества в многоквартирном доме: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</si>
  <si>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</t>
  </si>
  <si>
    <t>уборка крыльца и площадки перед входом в подъезд</t>
  </si>
  <si>
    <t>подметание и уборка придомовой территории</t>
  </si>
  <si>
    <t>прочистка ливневой канализации</t>
  </si>
  <si>
    <t>2 раза в год</t>
  </si>
  <si>
    <t>4 раза в год</t>
  </si>
  <si>
    <t>1 раз в год</t>
  </si>
  <si>
    <t>по мере необходимости</t>
  </si>
  <si>
    <t>1 раз в год; проведение восстановительных работ в случае аварийной ситуации - немедленно</t>
  </si>
  <si>
    <t>постоянно</t>
  </si>
  <si>
    <t>в случае аварии</t>
  </si>
  <si>
    <t>незамедлительно</t>
  </si>
  <si>
    <t>круглосуточно</t>
  </si>
  <si>
    <t>осмотр - ежемесячно, ремонт и устранение неисправностей - 1 в сутки</t>
  </si>
  <si>
    <t>круглосуточно (при наличии угрозы жизни и здоровья), ежедневно</t>
  </si>
  <si>
    <t>6 раз в неделю</t>
  </si>
  <si>
    <t>2 раза в месяц, по мере необходимости</t>
  </si>
  <si>
    <t>по мере необходимости,         6 раз в неделю</t>
  </si>
  <si>
    <t>по мере необходимости (накапливания)</t>
  </si>
  <si>
    <t>ежедневно, круглосуточно</t>
  </si>
  <si>
    <t>с момента обнаружения (выявления), с момента поступления заявки</t>
  </si>
  <si>
    <t>IV. Иные работы и услуги, необходимые для обеспечения надлежащего содержания общего имущества в многоквартирном доме</t>
  </si>
  <si>
    <t>Управление многоквартирным домом</t>
  </si>
  <si>
    <t>Обеспечение работы аварийно-диспетчерской службы</t>
  </si>
  <si>
    <t>Ведение и хранение технической документации на многоквартирный дом</t>
  </si>
  <si>
    <t>Начисление и сбор платы за жилое помещение и коммунальные услуги</t>
  </si>
  <si>
    <t>Взыскание задолженности по оплате за работы и услуги по содержанию общего имущества в многоквартирном доме и коммунальные услуги</t>
  </si>
  <si>
    <t>Услуги по управлению (канцелярские расходы, содержание оргтехники и программного обеспечения, почтовые расходы, расходы на телекоммуникационную связь, содержание офиса, периодика и т.д.)</t>
  </si>
  <si>
    <t>ежемесячно</t>
  </si>
  <si>
    <t>1 раз в месяц</t>
  </si>
  <si>
    <t>6 раз в неделю;         1 раз в неделю</t>
  </si>
  <si>
    <t xml:space="preserve">Обслуживание общедомовых приборов учета тепловой и электрической энергии. </t>
  </si>
  <si>
    <t>Предоставление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</si>
  <si>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 xml:space="preserve">Заключение договоров с ресурсоснабжающими и специализированными организациями, осуществление контроля за выполнением такими организациями обязательств по таким договорам </t>
  </si>
  <si>
    <t>ИТОГО:</t>
  </si>
  <si>
    <t>Размер платы</t>
  </si>
  <si>
    <t>Общая площадь помещений собстенников -</t>
  </si>
  <si>
    <t>Краткое наименование услуги</t>
  </si>
  <si>
    <t>Номенклатура работ и услуг</t>
  </si>
  <si>
    <t>Цена          руб./кв.м</t>
  </si>
  <si>
    <t>Итого</t>
  </si>
  <si>
    <t>Сумма за год руб.</t>
  </si>
  <si>
    <t>Управление</t>
  </si>
  <si>
    <t>Заработная плата адм.персонала (ФОТ), налоги от ФОТ</t>
  </si>
  <si>
    <t>Расходы на услуги связи, интернет, почтовые расходы</t>
  </si>
  <si>
    <t>Канцелярские товары, периодика, приобретение тех.литературы, бланков</t>
  </si>
  <si>
    <t>Содержание и ремонт оргтехники</t>
  </si>
  <si>
    <t>Банковские услуги</t>
  </si>
  <si>
    <t>Расчет платы за жилые помещения и коммунальные услуги, печать квитанций, рассылка электронной почтой</t>
  </si>
  <si>
    <t>Программное обслуживание</t>
  </si>
  <si>
    <t>Расходы на взыскание задолженности, ведение судебных дел</t>
  </si>
  <si>
    <t>Расходы на транспортные услуги (ГСМ, аренда ТС), служебные разъезды (командировки)</t>
  </si>
  <si>
    <t>Содержание офиса</t>
  </si>
  <si>
    <t xml:space="preserve">Техническое содержание и текущий ремонт </t>
  </si>
  <si>
    <r>
      <t>Техническое обслуживание (</t>
    </r>
    <r>
      <rPr>
        <sz val="10"/>
        <color theme="1"/>
        <rFont val="Calibri"/>
        <family val="2"/>
        <charset val="204"/>
        <scheme val="minor"/>
      </rPr>
      <t xml:space="preserve">регулировка и наладка систем: ЦО, вентиляции и автоматического управления инженерным оборудованием; промывка и опрессовка системы ЦО - </t>
    </r>
    <r>
      <rPr>
        <b/>
        <sz val="10"/>
        <color theme="1"/>
        <rFont val="Calibri"/>
        <family val="2"/>
        <charset val="204"/>
        <scheme val="minor"/>
      </rPr>
      <t>несвязано с гарантийным сроком</t>
    </r>
    <r>
      <rPr>
        <sz val="11"/>
        <color theme="1"/>
        <rFont val="Calibri"/>
        <family val="2"/>
        <scheme val="minor"/>
      </rPr>
      <t xml:space="preserve">). </t>
    </r>
    <r>
      <rPr>
        <sz val="7"/>
        <color indexed="8"/>
        <rFont val="Calibri"/>
        <family val="2"/>
        <charset val="204"/>
      </rPr>
      <t>(Состав работ см. п. Д  Приложения № 4 к Правилам эксплуатации жил.фонда, утв. Постановлением Госстроя РФ от 27.09.2003 № 170).</t>
    </r>
    <r>
      <rPr>
        <sz val="11"/>
        <color indexed="8"/>
        <rFont val="Calibri"/>
        <family val="2"/>
        <charset val="204"/>
      </rPr>
      <t xml:space="preserve"> </t>
    </r>
  </si>
  <si>
    <r>
      <t xml:space="preserve">Санитарное содержание (уборка МОП, уборка  придомовой территории, дератизация, дезинсекция, анализ воды и т.д.) </t>
    </r>
    <r>
      <rPr>
        <sz val="7"/>
        <color indexed="8"/>
        <rFont val="Calibri"/>
        <family val="2"/>
        <charset val="204"/>
      </rPr>
      <t xml:space="preserve">(Состав работ см. Раздел I Перечня в Приложении № 2 к Правилам проведения органом местного самоуправления открытого конкурса…, утв. Постановлением Правительства РФ от 06.02.2006 №75),        </t>
    </r>
    <r>
      <rPr>
        <sz val="11"/>
        <color indexed="8"/>
        <rFont val="Calibri"/>
        <family val="2"/>
        <charset val="204"/>
      </rPr>
      <t>в том числе:</t>
    </r>
  </si>
  <si>
    <t>уборка МОП</t>
  </si>
  <si>
    <t>уборка придомовой территории</t>
  </si>
  <si>
    <t>анализ воды</t>
  </si>
  <si>
    <t>дератизация</t>
  </si>
  <si>
    <t>дезинсекция</t>
  </si>
  <si>
    <r>
      <t>Текущий ремонт (</t>
    </r>
    <r>
      <rPr>
        <sz val="10"/>
        <color theme="1"/>
        <rFont val="Calibri"/>
        <family val="2"/>
        <charset val="204"/>
        <scheme val="minor"/>
      </rPr>
      <t xml:space="preserve">оконные и дверные заполнения; замена или восстановление отдельных участков лестниц, полов, крыльца над входами в подъезд; внутренняя отделка; устранение незначительных неисправностей в системах водопровода и канализации, теплоснабжения и электротехнических устройствах </t>
    </r>
    <r>
      <rPr>
        <b/>
        <sz val="10"/>
        <color theme="1"/>
        <rFont val="Calibri"/>
        <family val="2"/>
        <charset val="204"/>
        <scheme val="minor"/>
      </rPr>
      <t>несвязано с гарантийным сроком</t>
    </r>
    <r>
      <rPr>
        <sz val="11"/>
        <color theme="1"/>
        <rFont val="Calibri"/>
        <family val="2"/>
        <scheme val="minor"/>
      </rPr>
      <t>)</t>
    </r>
    <r>
      <rPr>
        <sz val="7"/>
        <color indexed="8"/>
        <rFont val="Calibri"/>
        <family val="2"/>
        <charset val="204"/>
      </rPr>
      <t>(Состав работ см. в  Приложении № 7 к Правилам эксплуатации жил.фонда, утв. Постановлением Госстроя РФ от 27.09.2003 № 170)</t>
    </r>
  </si>
  <si>
    <r>
      <t>Осмотры, обследования общедомового имущества (</t>
    </r>
    <r>
      <rPr>
        <sz val="10"/>
        <color theme="1"/>
        <rFont val="Calibri"/>
        <family val="2"/>
        <charset val="204"/>
        <scheme val="minor"/>
      </rPr>
      <t>работы, выполняемые при проведении технических осмотров и обходов отдельных элементов и помещений жилых домов и работы, выполняемые при проведении частичных осмотров)</t>
    </r>
    <r>
      <rPr>
        <sz val="7"/>
        <color indexed="8"/>
        <rFont val="Calibri"/>
        <family val="2"/>
        <charset val="204"/>
      </rPr>
      <t>(Состав работ см. п. А,Г Приложения № 4 к Правилам эксплуатации жил.фонда, утв. Постановлением Госстроя РФ от 27.09.2003 № 170)</t>
    </r>
  </si>
  <si>
    <r>
      <t>Обеспечение готовности общедомовых инженерных систем (</t>
    </r>
    <r>
      <rPr>
        <sz val="10"/>
        <color theme="1"/>
        <rFont val="Calibri"/>
        <family val="2"/>
        <charset val="204"/>
        <scheme val="minor"/>
      </rPr>
      <t xml:space="preserve">работы, выполняемые при подготовке жилых зданий к эксплуатации в межсезонный перид) </t>
    </r>
    <r>
      <rPr>
        <sz val="7"/>
        <color indexed="8"/>
        <rFont val="Calibri"/>
        <family val="2"/>
        <charset val="204"/>
      </rPr>
      <t>(Состав работ см. п. Б, В  Приложения № 4 к Правилам эксплуатации жил.фонда, утв. Постановлением Госстроя РФ от 27.09.2003 № 170)</t>
    </r>
  </si>
  <si>
    <t>Утилизация отходов (ртутьсодержащие отходы, оргтехника и иное оборудование)</t>
  </si>
  <si>
    <t>Меры пожарной безопасности (условия договора)</t>
  </si>
  <si>
    <t>Обслуживание лифтов (условия договора)</t>
  </si>
  <si>
    <t>Обслуживание общедомовых приборов учета</t>
  </si>
  <si>
    <t>Сбор и вывоз мусора (Тариф ЮСТК-условия договора)</t>
  </si>
  <si>
    <t>Аварийно-диспетчерское обслуживание</t>
  </si>
  <si>
    <t>ВСЕГО:</t>
  </si>
  <si>
    <t>Учет и регистрация граждан проживающих в многоквартирном доме</t>
  </si>
  <si>
    <t>детальное обследование и составление плана мероприятий по устранению причин нарушения эксплуатационных свойств конструкций</t>
  </si>
  <si>
    <t>проверка состояния гидроизоляции фундаментов и систем водоотвода фундамента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</si>
  <si>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</t>
  </si>
  <si>
    <t>при выявлении повреждений и нарушений - разработка плана восстановительных работ (при необходимости)</t>
  </si>
  <si>
    <t>при выявлении повреждений и нарушений - разработка плана восстановительных работ</t>
  </si>
  <si>
    <t>проверка и при необходимости очистка кровли и водоотводящих устройств от мусора, грязи и наледи, снега, препятствующих стоку дождевых и талых вод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</si>
  <si>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составами, а также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</si>
  <si>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 xml:space="preserve">при выявлении нарушений, приводящих к протечкам, - незамедлительная разработка плана восстановительных работ </t>
  </si>
  <si>
    <t xml:space="preserve">при выявлении повреждений и нарушений - разработка плана восстановительных работ </t>
  </si>
  <si>
    <t>выявление нарушений и эксплуатационных качеств несущих конструкций, гидроизоляции, элементов металлических ограждений на балконах подъездов</t>
  </si>
  <si>
    <t>выявление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</si>
  <si>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</t>
  </si>
  <si>
    <t>при необходимости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</si>
  <si>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многоквартирного дома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</si>
  <si>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оборудования)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</si>
  <si>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электрооборудования, обслуживание антенного хозяйства</t>
  </si>
  <si>
    <t>сухая и влажная уборка тамбуров, холлов, коридоров, лифтовых площадок и лифтовых холлов и кабин, лестничных площадок и маршей, пандусов</t>
  </si>
  <si>
    <t xml:space="preserve">2 раза в месяц </t>
  </si>
  <si>
    <t>влажная протирка вентиляционных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</si>
  <si>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окон, дверного остекления</t>
  </si>
  <si>
    <t>очистка систем защиты от грязи (металлических решеток, ячеистых покрытий, приямков)</t>
  </si>
  <si>
    <t>очистка придомовой территории, в том числе крышек люков колодцев и пожарных гидрантов от снега, наледи и льда толщиной слоя свыше 5 см, в дни без осадков - подметание территории</t>
  </si>
  <si>
    <t xml:space="preserve">уборка крыльца и площадки перед входом в подъезд; очистка ливневых стоков </t>
  </si>
  <si>
    <t>очистка от мусора и промывка урн, установленных возле подъезда и  расположенных на территории общего имущества многоквартирного дома</t>
  </si>
  <si>
    <r>
      <t xml:space="preserve">Работы, выполняемые в отношении </t>
    </r>
    <r>
      <rPr>
        <b/>
        <i/>
        <sz val="10"/>
        <color theme="1"/>
        <rFont val="Times New Roman"/>
        <family val="1"/>
        <charset val="204"/>
      </rPr>
      <t>фундамента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</si>
  <si>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для надлежащего содержания </t>
    </r>
    <r>
      <rPr>
        <b/>
        <i/>
        <sz val="10"/>
        <color theme="1"/>
        <rFont val="Times New Roman"/>
        <family val="1"/>
        <charset val="204"/>
      </rPr>
      <t>стен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</si>
  <si>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перекрытий и покрытий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</si>
  <si>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крыш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</si>
  <si>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лестниц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</si>
  <si>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фасада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</si>
  <si>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перегородок</t>
    </r>
    <r>
      <rPr>
        <i/>
        <sz val="10"/>
        <color theme="1"/>
        <rFont val="Times New Roman"/>
        <family val="1"/>
        <charset val="204"/>
      </rPr>
      <t xml:space="preserve"> в многоквартирном доме: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</si>
  <si>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полов</t>
    </r>
    <r>
      <rPr>
        <i/>
        <sz val="10"/>
        <color theme="1"/>
        <rFont val="Times New Roman"/>
        <family val="1"/>
        <charset val="204"/>
      </rPr>
      <t xml:space="preserve"> помещений, относящихся к общему имуществу в многоквартирном доме: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</si>
  <si>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оконных и дверных заполнений</t>
    </r>
    <r>
      <rPr>
        <i/>
        <sz val="10"/>
        <color theme="1"/>
        <rFont val="Times New Roman"/>
        <family val="1"/>
        <charset val="204"/>
      </rPr>
      <t xml:space="preserve"> помещений, относящихся к общему имуществу многоквартирного дома:</t>
    </r>
  </si>
  <si>
    <t>2  раза в год</t>
  </si>
  <si>
    <t>Подготовка предложений о выполнении плановых текущих работ по содержанию общего имущества в многоквартирном доме</t>
  </si>
  <si>
    <r>
      <t xml:space="preserve">Работы, выполняемые в целях надлежащего содержания систем </t>
    </r>
    <r>
      <rPr>
        <b/>
        <i/>
        <sz val="10"/>
        <color theme="1"/>
        <rFont val="Times New Roman"/>
        <family val="1"/>
        <charset val="204"/>
      </rPr>
      <t>вентиляции и дымоудаления</t>
    </r>
    <r>
      <rPr>
        <i/>
        <sz val="10"/>
        <color theme="1"/>
        <rFont val="Times New Roman"/>
        <family val="1"/>
        <charset val="204"/>
      </rPr>
      <t xml:space="preserve"> многоквартирного дома:</t>
    </r>
  </si>
  <si>
    <r>
      <t xml:space="preserve">Работы, выполняемые в целях надлежащего содержания индивидуальных </t>
    </r>
    <r>
      <rPr>
        <b/>
        <i/>
        <sz val="10"/>
        <color theme="1"/>
        <rFont val="Times New Roman"/>
        <family val="1"/>
        <charset val="204"/>
      </rPr>
      <t>тепловых пунктов</t>
    </r>
    <r>
      <rPr>
        <i/>
        <sz val="10"/>
        <color theme="1"/>
        <rFont val="Times New Roman"/>
        <family val="1"/>
        <charset val="204"/>
      </rPr>
      <t xml:space="preserve"> и водоподкачек в многоквартирном доме:</t>
    </r>
  </si>
  <si>
    <r>
      <t>Общие работы, выполняемые для надлежащего содержания</t>
    </r>
    <r>
      <rPr>
        <b/>
        <i/>
        <sz val="10"/>
        <color theme="1"/>
        <rFont val="Times New Roman"/>
        <family val="1"/>
        <charset val="204"/>
      </rPr>
      <t xml:space="preserve"> систем водоснабжения (холодного и горячего), отопления </t>
    </r>
    <r>
      <rPr>
        <i/>
        <sz val="10"/>
        <color theme="1"/>
        <rFont val="Times New Roman"/>
        <family val="1"/>
        <charset val="204"/>
      </rPr>
      <t>и водоотведения в многоквартирном доме: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</si>
  <si>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 xml:space="preserve">систем теплоснабжения </t>
    </r>
    <r>
      <rPr>
        <i/>
        <sz val="10"/>
        <color theme="1"/>
        <rFont val="Times New Roman"/>
        <family val="1"/>
        <charset val="204"/>
      </rPr>
      <t>(отопление, горячее водоснабжение) в многоквартирном доме:</t>
    </r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</si>
  <si>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 xml:space="preserve">электрооборудования, радио- и телекоммуникационного оборудования </t>
    </r>
    <r>
      <rPr>
        <i/>
        <sz val="10"/>
        <color theme="1"/>
        <rFont val="Times New Roman"/>
        <family val="1"/>
        <charset val="204"/>
      </rPr>
      <t>в многоквартирном доме:</t>
    </r>
  </si>
  <si>
    <r>
      <t xml:space="preserve">Работы, выполняемые в целях надлежащего </t>
    </r>
    <r>
      <rPr>
        <b/>
        <i/>
        <sz val="10"/>
        <color theme="1"/>
        <rFont val="Times New Roman"/>
        <family val="1"/>
        <charset val="204"/>
      </rPr>
      <t>содержания и ремонта лифта</t>
    </r>
    <r>
      <rPr>
        <i/>
        <sz val="10"/>
        <color theme="1"/>
        <rFont val="Times New Roman"/>
        <family val="1"/>
        <charset val="204"/>
      </rPr>
      <t xml:space="preserve"> (лифтов) в многоквартирном доме:</t>
    </r>
  </si>
  <si>
    <r>
      <t xml:space="preserve">Работы по </t>
    </r>
    <r>
      <rPr>
        <b/>
        <i/>
        <sz val="10"/>
        <color theme="1"/>
        <rFont val="Times New Roman"/>
        <family val="1"/>
        <charset val="204"/>
      </rPr>
      <t xml:space="preserve">содержанию </t>
    </r>
    <r>
      <rPr>
        <i/>
        <sz val="10"/>
        <color theme="1"/>
        <rFont val="Times New Roman"/>
        <family val="1"/>
        <charset val="204"/>
      </rPr>
      <t>придомовой территории в теплый период года:</t>
    </r>
  </si>
  <si>
    <r>
      <t xml:space="preserve">Работы по обеспечению требований </t>
    </r>
    <r>
      <rPr>
        <b/>
        <i/>
        <sz val="10"/>
        <color theme="1"/>
        <rFont val="Times New Roman"/>
        <family val="1"/>
        <charset val="204"/>
      </rPr>
      <t>пожарной безопасности</t>
    </r>
    <r>
      <rPr>
        <i/>
        <sz val="10"/>
        <color theme="1"/>
        <rFont val="Times New Roman"/>
        <family val="1"/>
        <charset val="204"/>
      </rPr>
      <t xml:space="preserve"> - осмотры и обеспечение работоспособного состояния пожарных лестниц,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  </r>
  </si>
  <si>
    <r>
      <t xml:space="preserve">Обеспечение </t>
    </r>
    <r>
      <rPr>
        <b/>
        <i/>
        <sz val="10"/>
        <color theme="1"/>
        <rFont val="Times New Roman"/>
        <family val="1"/>
        <charset val="204"/>
      </rPr>
      <t>устранения аварий</t>
    </r>
    <r>
      <rPr>
        <i/>
        <sz val="10"/>
        <color theme="1"/>
        <rFont val="Times New Roman"/>
        <family val="1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</si>
  <si>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r>
      <t xml:space="preserve">Работы, выполняемые в целях надлежащего </t>
    </r>
    <r>
      <rPr>
        <b/>
        <i/>
        <sz val="10"/>
        <color theme="1"/>
        <rFont val="Times New Roman"/>
        <family val="1"/>
        <charset val="204"/>
      </rPr>
      <t xml:space="preserve">содержания внутренней отделки </t>
    </r>
    <r>
      <rPr>
        <i/>
        <sz val="10"/>
        <color theme="1"/>
        <rFont val="Times New Roman"/>
        <family val="1"/>
        <charset val="204"/>
      </rPr>
      <t>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</t>
    </r>
  </si>
  <si>
    <t>за содержание и ремонт жилого помещения  в МКД по ул. Свердлва,42</t>
  </si>
  <si>
    <r>
      <t xml:space="preserve">Работы по обеспечению </t>
    </r>
    <r>
      <rPr>
        <b/>
        <i/>
        <sz val="10"/>
        <color theme="1"/>
        <rFont val="Times New Roman"/>
        <family val="1"/>
        <charset val="204"/>
      </rPr>
      <t>вывоза  коммунальных отходов</t>
    </r>
    <r>
      <rPr>
        <i/>
        <sz val="10"/>
        <color theme="1"/>
        <rFont val="Times New Roman"/>
        <family val="1"/>
        <charset val="204"/>
      </rPr>
      <t>:</t>
    </r>
  </si>
  <si>
    <t>организация мест накопления коммунальных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</si>
  <si>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 xml:space="preserve">вывоз твердых коммунальных отходов </t>
  </si>
  <si>
    <r>
      <t xml:space="preserve">проведение </t>
    </r>
    <r>
      <rPr>
        <b/>
        <sz val="10"/>
        <color theme="1"/>
        <rFont val="Times New Roman"/>
        <family val="1"/>
        <charset val="204"/>
      </rPr>
      <t>дератизации и дезинсекции помещений</t>
    </r>
    <r>
      <rPr>
        <sz val="10"/>
        <color theme="1"/>
        <rFont val="Times New Roman"/>
        <family val="1"/>
        <charset val="204"/>
      </rPr>
      <t>, входящих в состав общего имущества в многоквартирном доме</t>
    </r>
  </si>
  <si>
    <t>отклонение</t>
  </si>
  <si>
    <t>к собранию</t>
  </si>
  <si>
    <r>
      <t xml:space="preserve">Работы по содержанию </t>
    </r>
    <r>
      <rPr>
        <b/>
        <i/>
        <sz val="10"/>
        <color theme="1"/>
        <rFont val="Times New Roman"/>
        <family val="1"/>
        <charset val="204"/>
      </rPr>
      <t xml:space="preserve">земельного участка, </t>
    </r>
    <r>
      <rPr>
        <i/>
        <sz val="10"/>
        <color theme="1"/>
        <rFont val="Times New Roman"/>
        <family val="1"/>
        <charset val="204"/>
      </rPr>
      <t xml:space="preserve">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</t>
    </r>
    <r>
      <rPr>
        <b/>
        <i/>
        <sz val="10"/>
        <color theme="1"/>
        <rFont val="Times New Roman"/>
        <family val="1"/>
        <charset val="204"/>
      </rPr>
      <t>придомовая территория)</t>
    </r>
    <r>
      <rPr>
        <i/>
        <sz val="10"/>
        <color theme="1"/>
        <rFont val="Times New Roman"/>
        <family val="1"/>
        <charset val="204"/>
      </rPr>
      <t>, в холодный период года:</t>
    </r>
  </si>
  <si>
    <t xml:space="preserve">выявление наличия, характера и величины трещин, изменений состояния кладки, коррозии балок в домах </t>
  </si>
  <si>
    <t>устранение неплотностей в вентиляционных каналах и шахтах, устранение засоров в каналах, устранение неисправностей дроссель-клапанов в вытяжных шахтах, зонтов над шахтами и дефлекторов, замена дефективных вытяжных решеток и их креплений</t>
  </si>
  <si>
    <t>проверка технического состояния видимых частей конструкций с выявлением: 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фундаментами</t>
  </si>
  <si>
    <t>Работы, выполняемые в технических помещения (цокольного этажа) многоквартирного дома:</t>
  </si>
  <si>
    <t>проверка температурно-влажностного режима технических помещениях и при выявлении нарушений устранение причин его нарушения</t>
  </si>
  <si>
    <t>проверка состояния технических помещений, входов в технические помещения,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</si>
  <si>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контроль за состоянием дверей в технические помещения, запорных устройств на них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</si>
  <si>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</si>
  <si>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</si>
  <si>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</t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</si>
  <si>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опорных (подпорных)</t>
    </r>
    <r>
      <rPr>
        <i/>
        <sz val="10"/>
        <color theme="1"/>
        <rFont val="Times New Roman"/>
        <family val="1"/>
        <charset val="204"/>
      </rPr>
      <t xml:space="preserve"> конструкций, монолитных несущих (их примыкание) перекрытий и покрытий многоквартирного дома:</t>
    </r>
  </si>
  <si>
    <t>контроль состояния отдельных элементов крылец при входе в здание, в помещения и подъезды</t>
  </si>
  <si>
    <t>восстановление работоспособности (ремонт, замена) оборудования, водоразборных приборов (смесителей, кранов и т.п.), относящихся к общему имуществу в многоквартирном доме</t>
  </si>
  <si>
    <t>контроль состояния и замена вышедших из строя датчиков, проводки и оборудования пожарной сигнализации</t>
  </si>
  <si>
    <t>уборка, озеленение и полив зеленой зоны</t>
  </si>
  <si>
    <t>Обслуживание системы домофонов</t>
  </si>
  <si>
    <r>
      <t xml:space="preserve">очистка и промывка накопительных баков, </t>
    </r>
    <r>
      <rPr>
        <b/>
        <sz val="10"/>
        <color theme="1"/>
        <rFont val="Times New Roman"/>
        <family val="1"/>
        <charset val="204"/>
      </rPr>
      <t>санитарно-эпидемиологический контроль (анализ воды)</t>
    </r>
  </si>
  <si>
    <t xml:space="preserve">Директор ООО "ЖЭК" </t>
  </si>
  <si>
    <t>В.С. Журавлев</t>
  </si>
  <si>
    <t>Предложение управляющей организации ООО "ЖЭК"</t>
  </si>
  <si>
    <t>о размере платы за содержание жилого помещения в многоквартирном доме по ул. Пионерская, 23а корп. 2</t>
  </si>
  <si>
    <t>и перечень работ и услуг по договору управления данным многоквартирным домом</t>
  </si>
  <si>
    <t>в г. Новороссийске, с "01" мая 2016 г.,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</si>
</sst>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0" fontId="22" fillId="0" borderId="0"/>
    <xf numFmtId="0" fontId="9" fillId="0" borderId="0"/>
    <xf numFmtId="0" fontId="9" fillId="0" borderId="0"/>
    <xf numFmtId="0" fontId="7" fillId="0" borderId="0"/>
    <xf numFmtId="0" fontId="23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1" fillId="0" borderId="0" xfId="2" applyAlignment="1"/>
    <xf numFmtId="0" fontId="1" fillId="0" borderId="0" xfId="2"/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Border="1" applyAlignment="1"/>
    <xf numFmtId="4" fontId="8" fillId="0" borderId="0" xfId="2" applyNumberFormat="1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4" fontId="11" fillId="0" borderId="5" xfId="2" applyNumberFormat="1" applyFont="1" applyBorder="1" applyAlignment="1">
      <alignment horizontal="center" vertical="center" wrapText="1"/>
    </xf>
    <xf numFmtId="0" fontId="1" fillId="0" borderId="8" xfId="2" applyBorder="1" applyAlignment="1">
      <alignment wrapText="1"/>
    </xf>
    <xf numFmtId="2" fontId="14" fillId="0" borderId="9" xfId="2" applyNumberFormat="1" applyFont="1" applyBorder="1" applyAlignment="1">
      <alignment horizontal="center" wrapText="1"/>
    </xf>
    <xf numFmtId="4" fontId="1" fillId="0" borderId="9" xfId="2" applyNumberFormat="1" applyBorder="1" applyAlignment="1">
      <alignment horizontal="center" wrapText="1"/>
    </xf>
    <xf numFmtId="0" fontId="1" fillId="0" borderId="3" xfId="2" applyBorder="1" applyAlignment="1">
      <alignment wrapText="1"/>
    </xf>
    <xf numFmtId="2" fontId="14" fillId="0" borderId="11" xfId="2" applyNumberFormat="1" applyFont="1" applyBorder="1" applyAlignment="1">
      <alignment horizontal="center" wrapText="1"/>
    </xf>
    <xf numFmtId="0" fontId="14" fillId="0" borderId="3" xfId="2" applyFont="1" applyBorder="1" applyAlignment="1">
      <alignment wrapText="1"/>
    </xf>
    <xf numFmtId="0" fontId="1" fillId="0" borderId="12" xfId="2" applyBorder="1" applyAlignment="1">
      <alignment wrapText="1"/>
    </xf>
    <xf numFmtId="2" fontId="14" fillId="0" borderId="13" xfId="2" applyNumberFormat="1" applyFont="1" applyBorder="1" applyAlignment="1">
      <alignment horizontal="center" wrapText="1"/>
    </xf>
    <xf numFmtId="4" fontId="8" fillId="0" borderId="18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wrapText="1"/>
    </xf>
    <xf numFmtId="2" fontId="14" fillId="0" borderId="0" xfId="2" applyNumberFormat="1" applyFont="1" applyBorder="1" applyAlignment="1">
      <alignment horizontal="center" wrapText="1"/>
    </xf>
    <xf numFmtId="0" fontId="1" fillId="0" borderId="0" xfId="2" applyBorder="1" applyAlignment="1">
      <alignment horizontal="center" wrapText="1"/>
    </xf>
    <xf numFmtId="4" fontId="1" fillId="0" borderId="0" xfId="2" applyNumberFormat="1" applyBorder="1" applyAlignment="1">
      <alignment horizontal="center" vertical="center" wrapText="1"/>
    </xf>
    <xf numFmtId="0" fontId="1" fillId="0" borderId="0" xfId="2" applyBorder="1"/>
    <xf numFmtId="0" fontId="1" fillId="0" borderId="9" xfId="2" applyBorder="1" applyAlignment="1">
      <alignment wrapText="1"/>
    </xf>
    <xf numFmtId="4" fontId="1" fillId="0" borderId="5" xfId="2" applyNumberFormat="1" applyBorder="1" applyAlignment="1">
      <alignment horizontal="center" wrapText="1"/>
    </xf>
    <xf numFmtId="0" fontId="1" fillId="0" borderId="11" xfId="2" applyBorder="1" applyAlignment="1">
      <alignment wrapText="1"/>
    </xf>
    <xf numFmtId="0" fontId="15" fillId="0" borderId="11" xfId="2" applyFont="1" applyBorder="1" applyAlignment="1">
      <alignment horizontal="right" wrapText="1"/>
    </xf>
    <xf numFmtId="2" fontId="19" fillId="0" borderId="11" xfId="2" applyNumberFormat="1" applyFont="1" applyBorder="1" applyAlignment="1">
      <alignment horizontal="right" wrapText="1"/>
    </xf>
    <xf numFmtId="49" fontId="1" fillId="0" borderId="0" xfId="2" applyNumberFormat="1"/>
    <xf numFmtId="0" fontId="1" fillId="0" borderId="21" xfId="2" applyBorder="1" applyAlignment="1">
      <alignment wrapText="1"/>
    </xf>
    <xf numFmtId="0" fontId="1" fillId="0" borderId="10" xfId="2" applyBorder="1" applyAlignment="1">
      <alignment wrapText="1"/>
    </xf>
    <xf numFmtId="2" fontId="14" fillId="0" borderId="22" xfId="2" applyNumberFormat="1" applyFont="1" applyBorder="1" applyAlignment="1">
      <alignment horizontal="center" wrapText="1"/>
    </xf>
    <xf numFmtId="2" fontId="20" fillId="0" borderId="16" xfId="2" applyNumberFormat="1" applyFont="1" applyBorder="1" applyAlignment="1">
      <alignment horizontal="center" vertical="center" wrapText="1"/>
    </xf>
    <xf numFmtId="4" fontId="10" fillId="0" borderId="14" xfId="2" applyNumberFormat="1" applyFont="1" applyBorder="1" applyAlignment="1">
      <alignment horizontal="center" vertical="center" wrapText="1"/>
    </xf>
    <xf numFmtId="2" fontId="1" fillId="0" borderId="0" xfId="2" applyNumberFormat="1" applyBorder="1" applyAlignment="1">
      <alignment horizontal="center" wrapText="1"/>
    </xf>
    <xf numFmtId="4" fontId="1" fillId="0" borderId="0" xfId="2" applyNumberFormat="1" applyBorder="1" applyAlignment="1">
      <alignment horizontal="center" wrapText="1"/>
    </xf>
    <xf numFmtId="2" fontId="14" fillId="0" borderId="0" xfId="2" applyNumberFormat="1" applyFont="1"/>
    <xf numFmtId="4" fontId="1" fillId="0" borderId="0" xfId="2" applyNumberFormat="1"/>
    <xf numFmtId="4" fontId="6" fillId="0" borderId="1" xfId="0" applyNumberFormat="1" applyFont="1" applyBorder="1" applyAlignment="1">
      <alignment horizontal="center" vertical="center" wrapText="1" shrinkToFit="1"/>
    </xf>
    <xf numFmtId="4" fontId="3" fillId="0" borderId="0" xfId="0" applyNumberFormat="1" applyFont="1" applyBorder="1" applyAlignment="1">
      <alignment horizontal="center" vertical="center" wrapText="1" shrinkToFit="1"/>
    </xf>
    <xf numFmtId="4" fontId="3" fillId="0" borderId="0" xfId="0" applyNumberFormat="1" applyFont="1" applyAlignment="1">
      <alignment horizontal="center"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4" fontId="27" fillId="0" borderId="1" xfId="0" applyNumberFormat="1" applyFont="1" applyBorder="1" applyAlignment="1">
      <alignment horizontal="center" vertical="center" wrapText="1" shrinkToFit="1"/>
    </xf>
    <xf numFmtId="2" fontId="27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2" fontId="26" fillId="2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top" wrapText="1" shrinkToFi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2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top" wrapText="1" shrinkToFit="1"/>
    </xf>
    <xf numFmtId="0" fontId="5" fillId="3" borderId="24" xfId="0" applyFont="1" applyFill="1" applyBorder="1" applyAlignment="1">
      <alignment vertical="top" wrapText="1" shrinkToFit="1"/>
    </xf>
    <xf numFmtId="0" fontId="6" fillId="3" borderId="24" xfId="0" applyFont="1" applyFill="1" applyBorder="1" applyAlignment="1">
      <alignment horizontal="center" vertical="center" wrapText="1" shrinkToFit="1"/>
    </xf>
    <xf numFmtId="2" fontId="6" fillId="3" borderId="24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6" fillId="3" borderId="25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2" fontId="25" fillId="3" borderId="1" xfId="0" applyNumberFormat="1" applyFont="1" applyFill="1" applyBorder="1" applyAlignment="1">
      <alignment horizontal="center" vertical="center" wrapText="1" shrinkToFit="1"/>
    </xf>
    <xf numFmtId="2" fontId="19" fillId="3" borderId="11" xfId="2" applyNumberFormat="1" applyFont="1" applyFill="1" applyBorder="1" applyAlignment="1">
      <alignment horizontal="right" wrapText="1"/>
    </xf>
    <xf numFmtId="2" fontId="14" fillId="3" borderId="11" xfId="2" applyNumberFormat="1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 shrinkToFit="1"/>
    </xf>
    <xf numFmtId="0" fontId="6" fillId="0" borderId="24" xfId="0" applyFont="1" applyBorder="1" applyAlignment="1">
      <alignment vertical="top" wrapText="1" shrinkToFit="1"/>
    </xf>
    <xf numFmtId="0" fontId="6" fillId="0" borderId="24" xfId="0" applyFont="1" applyBorder="1" applyAlignment="1">
      <alignment horizontal="center" vertical="center" wrapText="1" shrinkToFit="1"/>
    </xf>
    <xf numFmtId="2" fontId="6" fillId="0" borderId="24" xfId="0" applyNumberFormat="1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top" wrapText="1" shrinkToFit="1"/>
    </xf>
    <xf numFmtId="0" fontId="6" fillId="3" borderId="25" xfId="0" applyFont="1" applyFill="1" applyBorder="1" applyAlignment="1">
      <alignment horizontal="center" vertical="top" wrapText="1" shrinkToFit="1"/>
    </xf>
    <xf numFmtId="0" fontId="6" fillId="5" borderId="1" xfId="0" applyFont="1" applyFill="1" applyBorder="1" applyAlignment="1">
      <alignment horizontal="center" vertical="top" wrapText="1" shrinkToFit="1"/>
    </xf>
    <xf numFmtId="0" fontId="6" fillId="5" borderId="1" xfId="0" applyFont="1" applyFill="1" applyBorder="1" applyAlignment="1">
      <alignment vertical="top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2" fontId="6" fillId="5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vertical="top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2" fontId="6" fillId="6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top" wrapText="1" shrinkToFit="1"/>
    </xf>
    <xf numFmtId="0" fontId="28" fillId="0" borderId="0" xfId="0" applyFont="1" applyAlignment="1">
      <alignment horizontal="center" vertical="center" wrapText="1" shrinkToFit="1"/>
    </xf>
    <xf numFmtId="0" fontId="28" fillId="2" borderId="0" xfId="0" applyFont="1" applyFill="1" applyAlignment="1">
      <alignment horizontal="center" vertical="center" wrapText="1" shrinkToFit="1"/>
    </xf>
    <xf numFmtId="0" fontId="28" fillId="0" borderId="0" xfId="0" applyFont="1" applyFill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left" vertical="center" wrapText="1" shrinkToFit="1"/>
    </xf>
    <xf numFmtId="0" fontId="29" fillId="2" borderId="0" xfId="0" applyFont="1" applyFill="1" applyAlignment="1">
      <alignment horizontal="center" vertical="center" wrapText="1" shrinkToFit="1"/>
    </xf>
    <xf numFmtId="2" fontId="29" fillId="0" borderId="0" xfId="0" applyNumberFormat="1" applyFont="1" applyAlignment="1">
      <alignment horizontal="center" vertical="center" wrapText="1" shrinkToFit="1"/>
    </xf>
    <xf numFmtId="0" fontId="29" fillId="0" borderId="0" xfId="0" applyFont="1" applyFill="1" applyAlignment="1">
      <alignment horizontal="center" vertical="center" wrapText="1" shrinkToFit="1"/>
    </xf>
    <xf numFmtId="0" fontId="29" fillId="7" borderId="0" xfId="0" applyFont="1" applyFill="1" applyAlignment="1">
      <alignment horizontal="center" vertical="center" wrapText="1" shrinkToFit="1"/>
    </xf>
    <xf numFmtId="0" fontId="4" fillId="8" borderId="24" xfId="0" applyFont="1" applyFill="1" applyBorder="1" applyAlignment="1">
      <alignment horizontal="center" vertical="center" wrapText="1" shrinkToFit="1"/>
    </xf>
    <xf numFmtId="0" fontId="2" fillId="8" borderId="24" xfId="0" applyFont="1" applyFill="1" applyBorder="1" applyAlignment="1">
      <alignment horizontal="center" vertical="center" wrapText="1" shrinkToFit="1"/>
    </xf>
    <xf numFmtId="0" fontId="27" fillId="8" borderId="24" xfId="0" applyFont="1" applyFill="1" applyBorder="1" applyAlignment="1">
      <alignment horizontal="center" vertical="center" wrapText="1" shrinkToFit="1"/>
    </xf>
    <xf numFmtId="4" fontId="27" fillId="8" borderId="24" xfId="0" applyNumberFormat="1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wrapText="1" shrinkToFit="1"/>
    </xf>
    <xf numFmtId="4" fontId="31" fillId="0" borderId="0" xfId="0" applyNumberFormat="1" applyFont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top" wrapText="1" shrinkToFit="1"/>
    </xf>
    <xf numFmtId="0" fontId="6" fillId="2" borderId="24" xfId="0" applyFont="1" applyFill="1" applyBorder="1" applyAlignment="1">
      <alignment vertical="top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2" fontId="6" fillId="2" borderId="24" xfId="0" applyNumberFormat="1" applyFont="1" applyFill="1" applyBorder="1" applyAlignment="1">
      <alignment horizontal="center" vertical="center" wrapText="1" shrinkToFit="1"/>
    </xf>
    <xf numFmtId="2" fontId="29" fillId="9" borderId="0" xfId="0" applyNumberFormat="1" applyFont="1" applyFill="1" applyAlignment="1">
      <alignment horizontal="center" vertical="center" wrapText="1" shrinkToFit="1"/>
    </xf>
    <xf numFmtId="2" fontId="33" fillId="8" borderId="24" xfId="0" applyNumberFormat="1" applyFont="1" applyFill="1" applyBorder="1" applyAlignment="1">
      <alignment horizontal="center" vertical="center" wrapText="1" shrinkToFit="1"/>
    </xf>
    <xf numFmtId="0" fontId="13" fillId="0" borderId="19" xfId="2" applyFont="1" applyBorder="1" applyAlignment="1">
      <alignment horizontal="center" vertical="center" textRotation="90" wrapText="1"/>
    </xf>
    <xf numFmtId="0" fontId="13" fillId="0" borderId="20" xfId="2" applyFont="1" applyBorder="1" applyAlignment="1">
      <alignment horizontal="center" vertical="center" textRotation="90" wrapText="1"/>
    </xf>
    <xf numFmtId="0" fontId="1" fillId="0" borderId="23" xfId="2" applyBorder="1" applyAlignment="1">
      <alignment horizontal="center" vertical="center" textRotation="90" wrapText="1"/>
    </xf>
    <xf numFmtId="2" fontId="1" fillId="0" borderId="5" xfId="2" applyNumberFormat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8" fillId="0" borderId="15" xfId="2" applyFont="1" applyBorder="1" applyAlignment="1">
      <alignment horizontal="right" wrapText="1"/>
    </xf>
    <xf numFmtId="0" fontId="8" fillId="0" borderId="16" xfId="2" applyFont="1" applyBorder="1" applyAlignment="1">
      <alignment horizontal="right" wrapText="1"/>
    </xf>
    <xf numFmtId="0" fontId="8" fillId="0" borderId="17" xfId="2" applyFont="1" applyBorder="1" applyAlignment="1">
      <alignment horizontal="right" wrapText="1"/>
    </xf>
    <xf numFmtId="0" fontId="20" fillId="0" borderId="15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2" applyAlignment="1"/>
    <xf numFmtId="0" fontId="1" fillId="0" borderId="0" xfId="2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3" fillId="0" borderId="5" xfId="2" applyFont="1" applyBorder="1" applyAlignment="1">
      <alignment horizontal="center" vertical="center" textRotation="90" wrapText="1"/>
    </xf>
    <xf numFmtId="0" fontId="13" fillId="0" borderId="10" xfId="2" applyFont="1" applyBorder="1" applyAlignment="1">
      <alignment horizontal="center" vertical="center" textRotation="90" wrapText="1"/>
    </xf>
    <xf numFmtId="0" fontId="1" fillId="0" borderId="14" xfId="2" applyBorder="1" applyAlignment="1">
      <alignment horizontal="center" vertical="center" textRotation="90" wrapText="1"/>
    </xf>
    <xf numFmtId="2" fontId="1" fillId="0" borderId="8" xfId="2" applyNumberForma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4" fontId="3" fillId="0" borderId="0" xfId="0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4" borderId="15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>
      <alignment horizontal="center" vertical="center" wrapText="1" shrinkToFit="1"/>
    </xf>
    <xf numFmtId="0" fontId="4" fillId="4" borderId="17" xfId="0" applyFont="1" applyFill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left" vertical="top" wrapText="1" shrinkToFit="1"/>
    </xf>
    <xf numFmtId="0" fontId="5" fillId="3" borderId="1" xfId="0" applyFont="1" applyFill="1" applyBorder="1" applyAlignment="1">
      <alignment horizontal="left" vertical="top" wrapText="1" shrinkToFit="1"/>
    </xf>
    <xf numFmtId="0" fontId="5" fillId="3" borderId="2" xfId="0" applyFont="1" applyFill="1" applyBorder="1" applyAlignment="1">
      <alignment horizontal="left" vertical="top" wrapText="1" shrinkToFit="1"/>
    </xf>
    <xf numFmtId="0" fontId="5" fillId="3" borderId="3" xfId="0" applyFont="1" applyFill="1" applyBorder="1" applyAlignment="1">
      <alignment horizontal="left" vertical="top" wrapText="1" shrinkToFit="1"/>
    </xf>
    <xf numFmtId="0" fontId="5" fillId="3" borderId="4" xfId="0" applyFont="1" applyFill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5" fillId="3" borderId="25" xfId="0" applyFont="1" applyFill="1" applyBorder="1" applyAlignment="1">
      <alignment horizontal="left" vertical="center" wrapText="1" shrinkToFit="1"/>
    </xf>
    <xf numFmtId="0" fontId="5" fillId="3" borderId="25" xfId="0" applyFont="1" applyFill="1" applyBorder="1" applyAlignment="1">
      <alignment horizontal="left" vertical="top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center" vertical="center" wrapText="1" shrinkToFit="1"/>
    </xf>
    <xf numFmtId="2" fontId="32" fillId="0" borderId="0" xfId="0" applyNumberFormat="1" applyFont="1" applyFill="1" applyBorder="1" applyAlignment="1">
      <alignment horizontal="center" vertical="center" wrapText="1" shrinkToFit="1"/>
    </xf>
    <xf numFmtId="2" fontId="29" fillId="0" borderId="0" xfId="0" applyNumberFormat="1" applyFont="1" applyFill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1"/>
    <cellStyle name="Обычный 2_Л.Шмидта, 39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6"/>
  <sheetViews>
    <sheetView topLeftCell="A22" zoomScaleNormal="100" workbookViewId="0">
      <selection activeCell="E28" sqref="E28"/>
    </sheetView>
  </sheetViews>
  <sheetFormatPr defaultColWidth="9.109375" defaultRowHeight="14.4" x14ac:dyDescent="0.3"/>
  <cols>
    <col min="1" max="1" width="14.6640625" style="10" customWidth="1"/>
    <col min="2" max="2" width="57.88671875" style="8" customWidth="1"/>
    <col min="3" max="3" width="10.109375" style="46" customWidth="1"/>
    <col min="4" max="4" width="9.6640625" style="8" customWidth="1"/>
    <col min="5" max="5" width="14.33203125" style="47" customWidth="1"/>
    <col min="6" max="16384" width="9.109375" style="8"/>
  </cols>
  <sheetData>
    <row r="1" spans="1:6" ht="15.6" x14ac:dyDescent="0.3">
      <c r="A1" s="129" t="s">
        <v>100</v>
      </c>
      <c r="B1" s="130"/>
      <c r="C1" s="130"/>
      <c r="D1" s="130"/>
      <c r="E1" s="130"/>
      <c r="F1" s="7"/>
    </row>
    <row r="2" spans="1:6" ht="15.6" x14ac:dyDescent="0.3">
      <c r="A2" s="129" t="s">
        <v>182</v>
      </c>
      <c r="B2" s="131"/>
      <c r="C2" s="131"/>
      <c r="D2" s="131"/>
      <c r="E2" s="131"/>
      <c r="F2" s="9"/>
    </row>
    <row r="3" spans="1:6" ht="15.75" customHeight="1" x14ac:dyDescent="0.3">
      <c r="B3" s="129"/>
      <c r="C3" s="131"/>
      <c r="D3" s="131"/>
      <c r="E3" s="131"/>
      <c r="F3" s="131"/>
    </row>
    <row r="4" spans="1:6" ht="15" thickBot="1" x14ac:dyDescent="0.35">
      <c r="A4" s="11"/>
      <c r="B4" s="132" t="s">
        <v>101</v>
      </c>
      <c r="C4" s="132"/>
      <c r="D4" s="132"/>
      <c r="E4" s="12">
        <v>6717.9</v>
      </c>
    </row>
    <row r="5" spans="1:6" ht="44.25" customHeight="1" thickBot="1" x14ac:dyDescent="0.35">
      <c r="A5" s="13" t="s">
        <v>102</v>
      </c>
      <c r="B5" s="14" t="s">
        <v>103</v>
      </c>
      <c r="C5" s="15" t="s">
        <v>104</v>
      </c>
      <c r="D5" s="16" t="s">
        <v>105</v>
      </c>
      <c r="E5" s="17" t="s">
        <v>106</v>
      </c>
    </row>
    <row r="6" spans="1:6" ht="15" thickBot="1" x14ac:dyDescent="0.35">
      <c r="A6" s="133" t="s">
        <v>107</v>
      </c>
      <c r="B6" s="18" t="s">
        <v>108</v>
      </c>
      <c r="C6" s="19">
        <v>21.41</v>
      </c>
      <c r="D6" s="136">
        <f>SUM(C6:C15)</f>
        <v>23.56</v>
      </c>
      <c r="E6" s="20">
        <f>C6*6717.9*12</f>
        <v>1725962.868</v>
      </c>
    </row>
    <row r="7" spans="1:6" ht="15" thickBot="1" x14ac:dyDescent="0.35">
      <c r="A7" s="134"/>
      <c r="B7" s="21" t="s">
        <v>109</v>
      </c>
      <c r="C7" s="22">
        <v>0.28000000000000003</v>
      </c>
      <c r="D7" s="137"/>
      <c r="E7" s="20">
        <f>C7*6717.9*12</f>
        <v>22572.144</v>
      </c>
    </row>
    <row r="8" spans="1:6" ht="29.4" thickBot="1" x14ac:dyDescent="0.35">
      <c r="A8" s="134"/>
      <c r="B8" s="21" t="s">
        <v>110</v>
      </c>
      <c r="C8" s="22">
        <f>0.09</f>
        <v>0.09</v>
      </c>
      <c r="D8" s="137"/>
      <c r="E8" s="20">
        <f t="shared" ref="E8:E15" si="0">C8*6717.9*12</f>
        <v>7255.3320000000003</v>
      </c>
    </row>
    <row r="9" spans="1:6" ht="15" thickBot="1" x14ac:dyDescent="0.35">
      <c r="A9" s="134"/>
      <c r="B9" s="21" t="s">
        <v>111</v>
      </c>
      <c r="C9" s="22">
        <v>0.24</v>
      </c>
      <c r="D9" s="137"/>
      <c r="E9" s="20">
        <f t="shared" si="0"/>
        <v>19347.551999999996</v>
      </c>
    </row>
    <row r="10" spans="1:6" ht="15" thickBot="1" x14ac:dyDescent="0.35">
      <c r="A10" s="134"/>
      <c r="B10" s="21" t="s">
        <v>112</v>
      </c>
      <c r="C10" s="22">
        <v>0.12</v>
      </c>
      <c r="D10" s="137"/>
      <c r="E10" s="20">
        <f t="shared" si="0"/>
        <v>9673.775999999998</v>
      </c>
    </row>
    <row r="11" spans="1:6" ht="29.25" customHeight="1" thickBot="1" x14ac:dyDescent="0.35">
      <c r="A11" s="134"/>
      <c r="B11" s="23" t="s">
        <v>113</v>
      </c>
      <c r="C11" s="22">
        <v>0.3</v>
      </c>
      <c r="D11" s="137"/>
      <c r="E11" s="20">
        <f t="shared" si="0"/>
        <v>24184.44</v>
      </c>
    </row>
    <row r="12" spans="1:6" ht="15" thickBot="1" x14ac:dyDescent="0.35">
      <c r="A12" s="134"/>
      <c r="B12" s="21" t="s">
        <v>114</v>
      </c>
      <c r="C12" s="22">
        <v>0.24</v>
      </c>
      <c r="D12" s="137"/>
      <c r="E12" s="20">
        <f t="shared" si="0"/>
        <v>19347.551999999996</v>
      </c>
    </row>
    <row r="13" spans="1:6" ht="17.25" customHeight="1" thickBot="1" x14ac:dyDescent="0.35">
      <c r="A13" s="134"/>
      <c r="B13" s="21" t="s">
        <v>115</v>
      </c>
      <c r="C13" s="22">
        <v>0.1</v>
      </c>
      <c r="D13" s="137"/>
      <c r="E13" s="20">
        <f t="shared" si="0"/>
        <v>8061.48</v>
      </c>
    </row>
    <row r="14" spans="1:6" ht="29.4" thickBot="1" x14ac:dyDescent="0.35">
      <c r="A14" s="134"/>
      <c r="B14" s="21" t="s">
        <v>116</v>
      </c>
      <c r="C14" s="22">
        <v>0.15</v>
      </c>
      <c r="D14" s="137"/>
      <c r="E14" s="20">
        <f t="shared" si="0"/>
        <v>12092.22</v>
      </c>
    </row>
    <row r="15" spans="1:6" ht="15" thickBot="1" x14ac:dyDescent="0.35">
      <c r="A15" s="134"/>
      <c r="B15" s="24" t="s">
        <v>117</v>
      </c>
      <c r="C15" s="25">
        <f>0.19+0.44</f>
        <v>0.63</v>
      </c>
      <c r="D15" s="138"/>
      <c r="E15" s="20">
        <f t="shared" si="0"/>
        <v>50787.324000000001</v>
      </c>
    </row>
    <row r="16" spans="1:6" ht="21" customHeight="1" thickBot="1" x14ac:dyDescent="0.35">
      <c r="A16" s="135"/>
      <c r="B16" s="124" t="s">
        <v>99</v>
      </c>
      <c r="C16" s="125"/>
      <c r="D16" s="126"/>
      <c r="E16" s="26">
        <f>SUM(E6:E15)</f>
        <v>1899284.6879999998</v>
      </c>
    </row>
    <row r="17" spans="1:8" s="32" customFormat="1" ht="6" customHeight="1" thickBot="1" x14ac:dyDescent="0.35">
      <c r="A17" s="27"/>
      <c r="B17" s="28"/>
      <c r="C17" s="29"/>
      <c r="D17" s="30"/>
      <c r="E17" s="31"/>
    </row>
    <row r="18" spans="1:8" ht="69" customHeight="1" thickBot="1" x14ac:dyDescent="0.35">
      <c r="A18" s="119" t="s">
        <v>118</v>
      </c>
      <c r="B18" s="33" t="s">
        <v>119</v>
      </c>
      <c r="C18" s="19">
        <f>0.5+0.8</f>
        <v>1.3</v>
      </c>
      <c r="D18" s="122">
        <f>C18+C19+C25+C26+C27+C28+C29+C30+C31+C32+C33</f>
        <v>18.97</v>
      </c>
      <c r="E18" s="34">
        <f>C18*6717.9*12</f>
        <v>104799.24</v>
      </c>
    </row>
    <row r="19" spans="1:8" ht="65.25" customHeight="1" thickBot="1" x14ac:dyDescent="0.35">
      <c r="A19" s="120"/>
      <c r="B19" s="35" t="s">
        <v>120</v>
      </c>
      <c r="C19" s="22">
        <f>0.5+6.43</f>
        <v>6.93</v>
      </c>
      <c r="D19" s="123"/>
      <c r="E19" s="34">
        <f>C19*6717.9*12</f>
        <v>558660.56400000001</v>
      </c>
    </row>
    <row r="20" spans="1:8" ht="15.75" customHeight="1" thickBot="1" x14ac:dyDescent="0.35">
      <c r="A20" s="120"/>
      <c r="B20" s="36" t="s">
        <v>121</v>
      </c>
      <c r="C20" s="37">
        <v>3.08</v>
      </c>
      <c r="D20" s="123"/>
      <c r="E20" s="34">
        <f t="shared" ref="E20:E33" si="1">C20*6717.9*12</f>
        <v>248293.58399999997</v>
      </c>
    </row>
    <row r="21" spans="1:8" ht="18.75" customHeight="1" thickBot="1" x14ac:dyDescent="0.35">
      <c r="A21" s="120"/>
      <c r="B21" s="36" t="s">
        <v>122</v>
      </c>
      <c r="C21" s="37">
        <v>3.58</v>
      </c>
      <c r="D21" s="123"/>
      <c r="E21" s="34">
        <f t="shared" si="1"/>
        <v>288600.984</v>
      </c>
    </row>
    <row r="22" spans="1:8" ht="18.75" customHeight="1" thickBot="1" x14ac:dyDescent="0.35">
      <c r="A22" s="120"/>
      <c r="B22" s="36" t="s">
        <v>123</v>
      </c>
      <c r="C22" s="82">
        <v>0.12</v>
      </c>
      <c r="D22" s="123"/>
      <c r="E22" s="34">
        <f t="shared" si="1"/>
        <v>9673.775999999998</v>
      </c>
    </row>
    <row r="23" spans="1:8" ht="18.75" customHeight="1" thickBot="1" x14ac:dyDescent="0.35">
      <c r="A23" s="120"/>
      <c r="B23" s="36" t="s">
        <v>124</v>
      </c>
      <c r="C23" s="82">
        <v>0.36</v>
      </c>
      <c r="D23" s="123"/>
      <c r="E23" s="34">
        <f t="shared" si="1"/>
        <v>29021.328000000001</v>
      </c>
    </row>
    <row r="24" spans="1:8" ht="18.75" customHeight="1" thickBot="1" x14ac:dyDescent="0.35">
      <c r="A24" s="120"/>
      <c r="B24" s="36" t="s">
        <v>125</v>
      </c>
      <c r="C24" s="82">
        <v>0.14000000000000001</v>
      </c>
      <c r="D24" s="123"/>
      <c r="E24" s="34">
        <f t="shared" si="1"/>
        <v>11286.072</v>
      </c>
    </row>
    <row r="25" spans="1:8" ht="97.95" customHeight="1" thickBot="1" x14ac:dyDescent="0.35">
      <c r="A25" s="120"/>
      <c r="B25" s="35" t="s">
        <v>126</v>
      </c>
      <c r="C25" s="22">
        <f>0.15+0.5+0.98+0.1</f>
        <v>1.73</v>
      </c>
      <c r="D25" s="123"/>
      <c r="E25" s="34">
        <f t="shared" si="1"/>
        <v>139463.60399999999</v>
      </c>
    </row>
    <row r="26" spans="1:8" ht="79.95" customHeight="1" thickBot="1" x14ac:dyDescent="0.35">
      <c r="A26" s="120"/>
      <c r="B26" s="35" t="s">
        <v>127</v>
      </c>
      <c r="C26" s="22">
        <v>0.9</v>
      </c>
      <c r="D26" s="123"/>
      <c r="E26" s="34">
        <f t="shared" si="1"/>
        <v>72553.319999999992</v>
      </c>
    </row>
    <row r="27" spans="1:8" ht="54" customHeight="1" thickBot="1" x14ac:dyDescent="0.35">
      <c r="A27" s="120"/>
      <c r="B27" s="35" t="s">
        <v>128</v>
      </c>
      <c r="C27" s="22">
        <f>0.47+0.63</f>
        <v>1.1000000000000001</v>
      </c>
      <c r="D27" s="123"/>
      <c r="E27" s="34">
        <f t="shared" si="1"/>
        <v>88676.28</v>
      </c>
      <c r="H27" s="38"/>
    </row>
    <row r="28" spans="1:8" ht="31.5" customHeight="1" thickBot="1" x14ac:dyDescent="0.35">
      <c r="A28" s="120"/>
      <c r="B28" s="39" t="s">
        <v>129</v>
      </c>
      <c r="C28" s="22">
        <v>0.12</v>
      </c>
      <c r="D28" s="123"/>
      <c r="E28" s="34">
        <f t="shared" si="1"/>
        <v>9673.775999999998</v>
      </c>
      <c r="H28" s="38"/>
    </row>
    <row r="29" spans="1:8" ht="15" thickBot="1" x14ac:dyDescent="0.35">
      <c r="A29" s="120"/>
      <c r="B29" s="39" t="s">
        <v>130</v>
      </c>
      <c r="C29" s="22">
        <v>1.3</v>
      </c>
      <c r="D29" s="123"/>
      <c r="E29" s="34">
        <f t="shared" si="1"/>
        <v>104799.24</v>
      </c>
    </row>
    <row r="30" spans="1:8" ht="15" thickBot="1" x14ac:dyDescent="0.35">
      <c r="A30" s="120"/>
      <c r="B30" s="35" t="s">
        <v>131</v>
      </c>
      <c r="C30" s="83">
        <v>0.81</v>
      </c>
      <c r="D30" s="123"/>
      <c r="E30" s="34">
        <f t="shared" si="1"/>
        <v>65297.987999999998</v>
      </c>
    </row>
    <row r="31" spans="1:8" ht="15" thickBot="1" x14ac:dyDescent="0.35">
      <c r="A31" s="120"/>
      <c r="B31" s="35" t="s">
        <v>132</v>
      </c>
      <c r="C31" s="22">
        <f>0.14+1.49-0.12</f>
        <v>1.5099999999999998</v>
      </c>
      <c r="D31" s="123"/>
      <c r="E31" s="34">
        <f t="shared" si="1"/>
        <v>121728.34799999998</v>
      </c>
    </row>
    <row r="32" spans="1:8" ht="15" thickBot="1" x14ac:dyDescent="0.35">
      <c r="A32" s="120"/>
      <c r="B32" s="35" t="s">
        <v>133</v>
      </c>
      <c r="C32" s="83">
        <v>2.12</v>
      </c>
      <c r="D32" s="123"/>
      <c r="E32" s="34">
        <f t="shared" si="1"/>
        <v>170903.37599999999</v>
      </c>
    </row>
    <row r="33" spans="1:5" ht="15" thickBot="1" x14ac:dyDescent="0.35">
      <c r="A33" s="120"/>
      <c r="B33" s="40" t="s">
        <v>134</v>
      </c>
      <c r="C33" s="41">
        <v>1.1499999999999999</v>
      </c>
      <c r="D33" s="123"/>
      <c r="E33" s="34">
        <f t="shared" si="1"/>
        <v>92707.01999999999</v>
      </c>
    </row>
    <row r="34" spans="1:5" ht="20.25" customHeight="1" thickBot="1" x14ac:dyDescent="0.35">
      <c r="A34" s="121"/>
      <c r="B34" s="124" t="s">
        <v>99</v>
      </c>
      <c r="C34" s="125"/>
      <c r="D34" s="126"/>
      <c r="E34" s="26">
        <f>E18+E19+E25+E26+E27+E28+E29+E30+E31+E32+E33</f>
        <v>1529262.7559999998</v>
      </c>
    </row>
    <row r="35" spans="1:5" s="32" customFormat="1" ht="23.25" customHeight="1" thickBot="1" x14ac:dyDescent="0.35">
      <c r="A35" s="27"/>
      <c r="B35" s="127" t="s">
        <v>135</v>
      </c>
      <c r="C35" s="128"/>
      <c r="D35" s="42">
        <f>D6+D18</f>
        <v>42.53</v>
      </c>
      <c r="E35" s="43">
        <f>E16+E34</f>
        <v>3428547.4439999997</v>
      </c>
    </row>
    <row r="36" spans="1:5" s="32" customFormat="1" ht="14.25" customHeight="1" x14ac:dyDescent="0.3">
      <c r="A36" s="27"/>
      <c r="B36" s="28"/>
      <c r="C36" s="29"/>
      <c r="D36" s="44"/>
      <c r="E36" s="45"/>
    </row>
  </sheetData>
  <mergeCells count="11">
    <mergeCell ref="A18:A34"/>
    <mergeCell ref="D18:D33"/>
    <mergeCell ref="B34:D34"/>
    <mergeCell ref="B35:C35"/>
    <mergeCell ref="A1:E1"/>
    <mergeCell ref="A2:E2"/>
    <mergeCell ref="B3:F3"/>
    <mergeCell ref="B4:D4"/>
    <mergeCell ref="A6:A16"/>
    <mergeCell ref="D6:D15"/>
    <mergeCell ref="B16:D16"/>
  </mergeCells>
  <pageMargins left="0.59055118110236227" right="0" top="0.15748031496062992" bottom="0.15748031496062992" header="0.31496062992125984" footer="0.31496062992125984"/>
  <pageSetup paperSize="9" scale="8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tabSelected="1" view="pageLayout" topLeftCell="A123" zoomScaleNormal="99" workbookViewId="0">
      <selection activeCell="F123" sqref="F123:I129"/>
    </sheetView>
  </sheetViews>
  <sheetFormatPr defaultColWidth="9.109375" defaultRowHeight="15.6" outlineLevelRow="2" outlineLevelCol="1" x14ac:dyDescent="0.3"/>
  <cols>
    <col min="1" max="1" width="4.33203125" style="1" customWidth="1"/>
    <col min="2" max="2" width="61.6640625" style="1" customWidth="1"/>
    <col min="3" max="3" width="16.5546875" style="1" customWidth="1"/>
    <col min="4" max="4" width="14.109375" style="50" customWidth="1"/>
    <col min="5" max="5" width="14.5546875" style="53" customWidth="1"/>
    <col min="6" max="6" width="9.109375" style="101" customWidth="1" outlineLevel="1"/>
    <col min="7" max="7" width="9.88671875" style="101" customWidth="1" outlineLevel="1"/>
    <col min="8" max="8" width="9.109375" style="101" customWidth="1" outlineLevel="1"/>
    <col min="9" max="9" width="9.109375" style="98"/>
    <col min="10" max="16384" width="9.109375" style="1"/>
  </cols>
  <sheetData>
    <row r="1" spans="1:7" ht="15.75" customHeight="1" x14ac:dyDescent="0.25">
      <c r="A1" s="141" t="s">
        <v>209</v>
      </c>
      <c r="B1" s="141"/>
      <c r="C1" s="141"/>
      <c r="D1" s="141"/>
      <c r="E1" s="141"/>
      <c r="F1" s="111" t="s">
        <v>188</v>
      </c>
      <c r="G1" s="111" t="s">
        <v>187</v>
      </c>
    </row>
    <row r="2" spans="1:7" ht="16.5" customHeight="1" x14ac:dyDescent="0.25">
      <c r="A2" s="141" t="s">
        <v>210</v>
      </c>
      <c r="B2" s="141"/>
      <c r="C2" s="141"/>
      <c r="D2" s="141"/>
      <c r="E2" s="141"/>
      <c r="F2" s="111"/>
      <c r="G2" s="111"/>
    </row>
    <row r="3" spans="1:7" ht="16.5" customHeight="1" x14ac:dyDescent="0.25">
      <c r="A3" s="141" t="s">
        <v>212</v>
      </c>
      <c r="B3" s="141"/>
      <c r="C3" s="141"/>
      <c r="D3" s="141"/>
      <c r="E3" s="141"/>
      <c r="F3" s="111"/>
      <c r="G3" s="111"/>
    </row>
    <row r="4" spans="1:7" ht="15" customHeight="1" x14ac:dyDescent="0.25">
      <c r="A4" s="141" t="s">
        <v>211</v>
      </c>
      <c r="B4" s="141"/>
      <c r="C4" s="141"/>
      <c r="D4" s="141"/>
      <c r="E4" s="141"/>
      <c r="F4" s="111"/>
      <c r="G4" s="111"/>
    </row>
    <row r="5" spans="1:7" x14ac:dyDescent="0.3">
      <c r="A5" s="154"/>
      <c r="B5" s="154"/>
      <c r="C5" s="154"/>
      <c r="D5" s="154"/>
      <c r="E5" s="154"/>
      <c r="F5" s="106"/>
      <c r="G5" s="112"/>
    </row>
    <row r="6" spans="1:7" ht="75" customHeight="1" thickBot="1" x14ac:dyDescent="0.35">
      <c r="A6" s="107" t="s">
        <v>0</v>
      </c>
      <c r="B6" s="108" t="s">
        <v>1</v>
      </c>
      <c r="C6" s="109" t="s">
        <v>2</v>
      </c>
      <c r="D6" s="110" t="s">
        <v>4</v>
      </c>
      <c r="E6" s="118" t="s">
        <v>3</v>
      </c>
    </row>
    <row r="7" spans="1:7" ht="39.75" customHeight="1" thickBot="1" x14ac:dyDescent="0.35">
      <c r="A7" s="142" t="s">
        <v>5</v>
      </c>
      <c r="B7" s="143"/>
      <c r="C7" s="143"/>
      <c r="D7" s="143"/>
      <c r="E7" s="144"/>
      <c r="G7" s="102"/>
    </row>
    <row r="8" spans="1:7" x14ac:dyDescent="0.3">
      <c r="A8" s="89">
        <v>1</v>
      </c>
      <c r="B8" s="153" t="s">
        <v>161</v>
      </c>
      <c r="C8" s="153"/>
      <c r="D8" s="153"/>
      <c r="E8" s="153"/>
    </row>
    <row r="9" spans="1:7" ht="65.25" customHeight="1" outlineLevel="1" x14ac:dyDescent="0.3">
      <c r="A9" s="3" t="s">
        <v>8</v>
      </c>
      <c r="B9" s="4" t="s">
        <v>192</v>
      </c>
      <c r="C9" s="5" t="s">
        <v>69</v>
      </c>
      <c r="D9" s="48">
        <f>E9*11530.3*12</f>
        <v>1383.636</v>
      </c>
      <c r="E9" s="51">
        <v>0.01</v>
      </c>
    </row>
    <row r="10" spans="1:7" ht="29.25" customHeight="1" outlineLevel="1" x14ac:dyDescent="0.3">
      <c r="A10" s="3" t="s">
        <v>9</v>
      </c>
      <c r="B10" s="54" t="s">
        <v>137</v>
      </c>
      <c r="C10" s="55" t="s">
        <v>71</v>
      </c>
      <c r="D10" s="48">
        <f t="shared" ref="D10:D51" si="0">E10*11530.3*12</f>
        <v>1383.636</v>
      </c>
      <c r="E10" s="56">
        <v>0.01</v>
      </c>
    </row>
    <row r="11" spans="1:7" ht="27" customHeight="1" outlineLevel="1" x14ac:dyDescent="0.3">
      <c r="A11" s="3" t="s">
        <v>10</v>
      </c>
      <c r="B11" s="54" t="s">
        <v>138</v>
      </c>
      <c r="C11" s="55" t="s">
        <v>71</v>
      </c>
      <c r="D11" s="48">
        <f t="shared" si="0"/>
        <v>1383.636</v>
      </c>
      <c r="E11" s="56">
        <v>0.01</v>
      </c>
    </row>
    <row r="12" spans="1:7" x14ac:dyDescent="0.3">
      <c r="A12" s="63">
        <v>2</v>
      </c>
      <c r="B12" s="146" t="s">
        <v>193</v>
      </c>
      <c r="C12" s="146"/>
      <c r="D12" s="146"/>
      <c r="E12" s="146"/>
    </row>
    <row r="13" spans="1:7" ht="41.25" customHeight="1" outlineLevel="2" x14ac:dyDescent="0.3">
      <c r="A13" s="64" t="s">
        <v>8</v>
      </c>
      <c r="B13" s="4" t="s">
        <v>194</v>
      </c>
      <c r="C13" s="5" t="s">
        <v>69</v>
      </c>
      <c r="D13" s="48">
        <f t="shared" si="0"/>
        <v>1383.636</v>
      </c>
      <c r="E13" s="51">
        <v>0.01</v>
      </c>
    </row>
    <row r="14" spans="1:7" ht="70.5" customHeight="1" outlineLevel="2" x14ac:dyDescent="0.3">
      <c r="A14" s="64" t="s">
        <v>9</v>
      </c>
      <c r="B14" s="4" t="s">
        <v>195</v>
      </c>
      <c r="C14" s="5" t="s">
        <v>69</v>
      </c>
      <c r="D14" s="48">
        <f t="shared" si="0"/>
        <v>1383.636</v>
      </c>
      <c r="E14" s="51">
        <v>0.01</v>
      </c>
    </row>
    <row r="15" spans="1:7" ht="26.4" outlineLevel="2" x14ac:dyDescent="0.3">
      <c r="A15" s="64" t="s">
        <v>10</v>
      </c>
      <c r="B15" s="4" t="s">
        <v>196</v>
      </c>
      <c r="C15" s="5" t="s">
        <v>69</v>
      </c>
      <c r="D15" s="48">
        <f t="shared" si="0"/>
        <v>1383.636</v>
      </c>
      <c r="E15" s="51">
        <v>0.01</v>
      </c>
    </row>
    <row r="16" spans="1:7" x14ac:dyDescent="0.3">
      <c r="A16" s="63">
        <v>3</v>
      </c>
      <c r="B16" s="147" t="s">
        <v>162</v>
      </c>
      <c r="C16" s="148"/>
      <c r="D16" s="148"/>
      <c r="E16" s="149"/>
    </row>
    <row r="17" spans="1:5" ht="68.25" customHeight="1" outlineLevel="1" x14ac:dyDescent="0.3">
      <c r="A17" s="3" t="s">
        <v>8</v>
      </c>
      <c r="B17" s="4" t="s">
        <v>13</v>
      </c>
      <c r="C17" s="5" t="s">
        <v>69</v>
      </c>
      <c r="D17" s="48">
        <f t="shared" si="0"/>
        <v>1383.636</v>
      </c>
      <c r="E17" s="51">
        <v>0.01</v>
      </c>
    </row>
    <row r="18" spans="1:5" ht="48.6" customHeight="1" outlineLevel="1" x14ac:dyDescent="0.3">
      <c r="A18" s="64" t="s">
        <v>9</v>
      </c>
      <c r="B18" s="4" t="s">
        <v>197</v>
      </c>
      <c r="C18" s="5" t="s">
        <v>69</v>
      </c>
      <c r="D18" s="48">
        <f t="shared" si="0"/>
        <v>1383.636</v>
      </c>
      <c r="E18" s="51">
        <v>0.01</v>
      </c>
    </row>
    <row r="19" spans="1:5" ht="52.5" customHeight="1" outlineLevel="1" x14ac:dyDescent="0.3">
      <c r="A19" s="64" t="s">
        <v>10</v>
      </c>
      <c r="B19" s="4" t="s">
        <v>198</v>
      </c>
      <c r="C19" s="5" t="s">
        <v>69</v>
      </c>
      <c r="D19" s="48">
        <f t="shared" si="0"/>
        <v>1383.636</v>
      </c>
      <c r="E19" s="51">
        <v>0.01</v>
      </c>
    </row>
    <row r="20" spans="1:5" ht="42" customHeight="1" outlineLevel="1" x14ac:dyDescent="0.3">
      <c r="A20" s="3" t="s">
        <v>11</v>
      </c>
      <c r="B20" s="4" t="s">
        <v>139</v>
      </c>
      <c r="C20" s="5" t="s">
        <v>71</v>
      </c>
      <c r="D20" s="48">
        <f t="shared" si="0"/>
        <v>1383.636</v>
      </c>
      <c r="E20" s="51">
        <v>0.01</v>
      </c>
    </row>
    <row r="21" spans="1:5" x14ac:dyDescent="0.3">
      <c r="A21" s="63" t="s">
        <v>14</v>
      </c>
      <c r="B21" s="146" t="s">
        <v>163</v>
      </c>
      <c r="C21" s="146"/>
      <c r="D21" s="146"/>
      <c r="E21" s="146"/>
    </row>
    <row r="22" spans="1:5" ht="39.6" outlineLevel="2" x14ac:dyDescent="0.3">
      <c r="A22" s="3" t="s">
        <v>8</v>
      </c>
      <c r="B22" s="4" t="s">
        <v>15</v>
      </c>
      <c r="C22" s="5" t="s">
        <v>71</v>
      </c>
      <c r="D22" s="48">
        <f t="shared" si="0"/>
        <v>1383.636</v>
      </c>
      <c r="E22" s="51">
        <v>0.01</v>
      </c>
    </row>
    <row r="23" spans="1:5" ht="56.4" customHeight="1" outlineLevel="2" x14ac:dyDescent="0.3">
      <c r="A23" s="64" t="s">
        <v>9</v>
      </c>
      <c r="B23" s="4" t="s">
        <v>199</v>
      </c>
      <c r="C23" s="5" t="s">
        <v>71</v>
      </c>
      <c r="D23" s="48">
        <f t="shared" si="0"/>
        <v>1383.636</v>
      </c>
      <c r="E23" s="51">
        <v>0.01</v>
      </c>
    </row>
    <row r="24" spans="1:5" ht="26.4" outlineLevel="2" x14ac:dyDescent="0.3">
      <c r="A24" s="3" t="s">
        <v>10</v>
      </c>
      <c r="B24" s="4" t="s">
        <v>190</v>
      </c>
      <c r="C24" s="5" t="s">
        <v>71</v>
      </c>
      <c r="D24" s="48">
        <f t="shared" si="0"/>
        <v>1383.636</v>
      </c>
      <c r="E24" s="51">
        <v>0.01</v>
      </c>
    </row>
    <row r="25" spans="1:5" ht="28.5" customHeight="1" outlineLevel="2" x14ac:dyDescent="0.3">
      <c r="A25" s="3" t="s">
        <v>11</v>
      </c>
      <c r="B25" s="4" t="s">
        <v>16</v>
      </c>
      <c r="C25" s="5" t="s">
        <v>71</v>
      </c>
      <c r="D25" s="48">
        <f t="shared" si="0"/>
        <v>1383.636</v>
      </c>
      <c r="E25" s="51">
        <v>0.01</v>
      </c>
    </row>
    <row r="26" spans="1:5" ht="26.4" outlineLevel="2" x14ac:dyDescent="0.3">
      <c r="A26" s="3" t="s">
        <v>12</v>
      </c>
      <c r="B26" s="4" t="s">
        <v>140</v>
      </c>
      <c r="C26" s="5" t="s">
        <v>71</v>
      </c>
      <c r="D26" s="48">
        <f t="shared" si="0"/>
        <v>1383.636</v>
      </c>
      <c r="E26" s="51">
        <v>0.01</v>
      </c>
    </row>
    <row r="27" spans="1:5" ht="37.950000000000003" customHeight="1" x14ac:dyDescent="0.3">
      <c r="A27" s="63" t="s">
        <v>17</v>
      </c>
      <c r="B27" s="146" t="s">
        <v>200</v>
      </c>
      <c r="C27" s="146"/>
      <c r="D27" s="146"/>
      <c r="E27" s="146"/>
    </row>
    <row r="28" spans="1:5" ht="39.6" outlineLevel="2" x14ac:dyDescent="0.3">
      <c r="A28" s="3" t="s">
        <v>8</v>
      </c>
      <c r="B28" s="54" t="s">
        <v>18</v>
      </c>
      <c r="C28" s="55" t="s">
        <v>71</v>
      </c>
      <c r="D28" s="48">
        <f t="shared" si="0"/>
        <v>1383.636</v>
      </c>
      <c r="E28" s="56">
        <v>0.01</v>
      </c>
    </row>
    <row r="29" spans="1:5" ht="57" customHeight="1" outlineLevel="2" x14ac:dyDescent="0.3">
      <c r="A29" s="64" t="s">
        <v>9</v>
      </c>
      <c r="B29" s="54" t="s">
        <v>19</v>
      </c>
      <c r="C29" s="55" t="s">
        <v>71</v>
      </c>
      <c r="D29" s="48">
        <f t="shared" si="0"/>
        <v>1383.636</v>
      </c>
      <c r="E29" s="56">
        <v>0.01</v>
      </c>
    </row>
    <row r="30" spans="1:5" ht="26.4" outlineLevel="2" x14ac:dyDescent="0.3">
      <c r="A30" s="3" t="s">
        <v>10</v>
      </c>
      <c r="B30" s="4" t="s">
        <v>141</v>
      </c>
      <c r="C30" s="5" t="s">
        <v>71</v>
      </c>
      <c r="D30" s="48">
        <f t="shared" si="0"/>
        <v>1383.636</v>
      </c>
      <c r="E30" s="51">
        <v>0.01</v>
      </c>
    </row>
    <row r="31" spans="1:5" ht="12.75" customHeight="1" x14ac:dyDescent="0.3">
      <c r="A31" s="63" t="s">
        <v>20</v>
      </c>
      <c r="B31" s="147" t="s">
        <v>164</v>
      </c>
      <c r="C31" s="148"/>
      <c r="D31" s="148"/>
      <c r="E31" s="149"/>
    </row>
    <row r="32" spans="1:5" outlineLevel="2" x14ac:dyDescent="0.3">
      <c r="A32" s="3" t="s">
        <v>8</v>
      </c>
      <c r="B32" s="4" t="s">
        <v>21</v>
      </c>
      <c r="C32" s="5" t="s">
        <v>71</v>
      </c>
      <c r="D32" s="48">
        <f t="shared" si="0"/>
        <v>1383.636</v>
      </c>
      <c r="E32" s="51">
        <v>0.01</v>
      </c>
    </row>
    <row r="33" spans="1:5" ht="26.4" outlineLevel="2" x14ac:dyDescent="0.3">
      <c r="A33" s="3" t="s">
        <v>9</v>
      </c>
      <c r="B33" s="4" t="s">
        <v>22</v>
      </c>
      <c r="C33" s="5" t="s">
        <v>71</v>
      </c>
      <c r="D33" s="48">
        <f t="shared" si="0"/>
        <v>1383.636</v>
      </c>
      <c r="E33" s="51">
        <v>0.01</v>
      </c>
    </row>
    <row r="34" spans="1:5" ht="45" customHeight="1" outlineLevel="2" x14ac:dyDescent="0.3">
      <c r="A34" s="3" t="s">
        <v>10</v>
      </c>
      <c r="B34" s="4" t="s">
        <v>23</v>
      </c>
      <c r="C34" s="5" t="s">
        <v>71</v>
      </c>
      <c r="D34" s="48">
        <f t="shared" si="0"/>
        <v>1383.636</v>
      </c>
      <c r="E34" s="51">
        <v>0.01</v>
      </c>
    </row>
    <row r="35" spans="1:5" ht="57" customHeight="1" outlineLevel="2" x14ac:dyDescent="0.3">
      <c r="A35" s="3" t="s">
        <v>11</v>
      </c>
      <c r="B35" s="4" t="s">
        <v>24</v>
      </c>
      <c r="C35" s="5" t="s">
        <v>71</v>
      </c>
      <c r="D35" s="48">
        <f t="shared" si="0"/>
        <v>1383.636</v>
      </c>
      <c r="E35" s="51">
        <v>0.01</v>
      </c>
    </row>
    <row r="36" spans="1:5" ht="29.25" customHeight="1" outlineLevel="2" x14ac:dyDescent="0.3">
      <c r="A36" s="3" t="s">
        <v>12</v>
      </c>
      <c r="B36" s="54" t="s">
        <v>142</v>
      </c>
      <c r="C36" s="55" t="s">
        <v>72</v>
      </c>
      <c r="D36" s="48">
        <f t="shared" si="0"/>
        <v>2767.2719999999999</v>
      </c>
      <c r="E36" s="56">
        <v>0.02</v>
      </c>
    </row>
    <row r="37" spans="1:5" ht="79.5" customHeight="1" outlineLevel="2" x14ac:dyDescent="0.3">
      <c r="A37" s="3" t="s">
        <v>25</v>
      </c>
      <c r="B37" s="4" t="s">
        <v>143</v>
      </c>
      <c r="C37" s="5" t="s">
        <v>71</v>
      </c>
      <c r="D37" s="48">
        <f t="shared" si="0"/>
        <v>2767.2719999999999</v>
      </c>
      <c r="E37" s="51">
        <v>0.02</v>
      </c>
    </row>
    <row r="38" spans="1:5" ht="28.5" customHeight="1" outlineLevel="2" x14ac:dyDescent="0.3">
      <c r="A38" s="3" t="s">
        <v>26</v>
      </c>
      <c r="B38" s="4" t="s">
        <v>144</v>
      </c>
      <c r="C38" s="5" t="s">
        <v>71</v>
      </c>
      <c r="D38" s="48">
        <f t="shared" si="0"/>
        <v>1383.636</v>
      </c>
      <c r="E38" s="51">
        <v>0.01</v>
      </c>
    </row>
    <row r="39" spans="1:5" x14ac:dyDescent="0.3">
      <c r="A39" s="63" t="s">
        <v>29</v>
      </c>
      <c r="B39" s="146" t="s">
        <v>165</v>
      </c>
      <c r="C39" s="146"/>
      <c r="D39" s="146"/>
      <c r="E39" s="146"/>
    </row>
    <row r="40" spans="1:5" ht="30" customHeight="1" outlineLevel="1" x14ac:dyDescent="0.3">
      <c r="A40" s="3" t="s">
        <v>8</v>
      </c>
      <c r="B40" s="4" t="s">
        <v>30</v>
      </c>
      <c r="C40" s="5" t="s">
        <v>71</v>
      </c>
      <c r="D40" s="48">
        <f t="shared" si="0"/>
        <v>1383.636</v>
      </c>
      <c r="E40" s="51">
        <v>0.01</v>
      </c>
    </row>
    <row r="41" spans="1:5" ht="39.6" outlineLevel="1" x14ac:dyDescent="0.3">
      <c r="A41" s="3" t="s">
        <v>9</v>
      </c>
      <c r="B41" s="4" t="s">
        <v>31</v>
      </c>
      <c r="C41" s="5" t="s">
        <v>71</v>
      </c>
      <c r="D41" s="48">
        <f t="shared" si="0"/>
        <v>1383.636</v>
      </c>
      <c r="E41" s="51">
        <v>0.01</v>
      </c>
    </row>
    <row r="42" spans="1:5" ht="26.4" outlineLevel="1" x14ac:dyDescent="0.3">
      <c r="A42" s="3" t="s">
        <v>10</v>
      </c>
      <c r="B42" s="4" t="s">
        <v>145</v>
      </c>
      <c r="C42" s="5" t="s">
        <v>71</v>
      </c>
      <c r="D42" s="48">
        <f t="shared" si="0"/>
        <v>1383.636</v>
      </c>
      <c r="E42" s="51">
        <v>0.01</v>
      </c>
    </row>
    <row r="43" spans="1:5" ht="16.5" customHeight="1" x14ac:dyDescent="0.3">
      <c r="A43" s="63" t="s">
        <v>32</v>
      </c>
      <c r="B43" s="146" t="s">
        <v>166</v>
      </c>
      <c r="C43" s="146"/>
      <c r="D43" s="146"/>
      <c r="E43" s="146"/>
    </row>
    <row r="44" spans="1:5" ht="39.6" outlineLevel="1" x14ac:dyDescent="0.3">
      <c r="A44" s="3" t="s">
        <v>8</v>
      </c>
      <c r="B44" s="4" t="s">
        <v>33</v>
      </c>
      <c r="C44" s="57" t="s">
        <v>170</v>
      </c>
      <c r="D44" s="48">
        <f t="shared" si="0"/>
        <v>2767.2719999999999</v>
      </c>
      <c r="E44" s="51">
        <v>0.02</v>
      </c>
    </row>
    <row r="45" spans="1:5" ht="39.6" outlineLevel="1" x14ac:dyDescent="0.3">
      <c r="A45" s="3" t="s">
        <v>9</v>
      </c>
      <c r="B45" s="4" t="s">
        <v>146</v>
      </c>
      <c r="C45" s="5" t="s">
        <v>71</v>
      </c>
      <c r="D45" s="48">
        <f t="shared" si="0"/>
        <v>1383.636</v>
      </c>
      <c r="E45" s="51">
        <v>0.01</v>
      </c>
    </row>
    <row r="46" spans="1:5" ht="26.4" outlineLevel="1" x14ac:dyDescent="0.3">
      <c r="A46" s="3" t="s">
        <v>10</v>
      </c>
      <c r="B46" s="4" t="s">
        <v>201</v>
      </c>
      <c r="C46" s="5" t="s">
        <v>71</v>
      </c>
      <c r="D46" s="48">
        <f t="shared" si="0"/>
        <v>1383.636</v>
      </c>
      <c r="E46" s="51">
        <v>0.01</v>
      </c>
    </row>
    <row r="47" spans="1:5" ht="39.6" outlineLevel="1" x14ac:dyDescent="0.3">
      <c r="A47" s="3" t="s">
        <v>11</v>
      </c>
      <c r="B47" s="4" t="s">
        <v>34</v>
      </c>
      <c r="C47" s="5" t="s">
        <v>71</v>
      </c>
      <c r="D47" s="48">
        <f t="shared" si="0"/>
        <v>2767.2719999999999</v>
      </c>
      <c r="E47" s="51">
        <v>0.02</v>
      </c>
    </row>
    <row r="48" spans="1:5" x14ac:dyDescent="0.3">
      <c r="A48" s="63" t="s">
        <v>35</v>
      </c>
      <c r="B48" s="146" t="s">
        <v>167</v>
      </c>
      <c r="C48" s="146"/>
      <c r="D48" s="146"/>
      <c r="E48" s="146"/>
    </row>
    <row r="49" spans="1:5" ht="54.75" customHeight="1" outlineLevel="2" x14ac:dyDescent="0.3">
      <c r="A49" s="3" t="s">
        <v>8</v>
      </c>
      <c r="B49" s="4" t="s">
        <v>147</v>
      </c>
      <c r="C49" s="5" t="s">
        <v>69</v>
      </c>
      <c r="D49" s="48">
        <f t="shared" si="0"/>
        <v>1383.636</v>
      </c>
      <c r="E49" s="51">
        <v>0.01</v>
      </c>
    </row>
    <row r="50" spans="1:5" outlineLevel="2" x14ac:dyDescent="0.3">
      <c r="A50" s="3" t="s">
        <v>9</v>
      </c>
      <c r="B50" s="4" t="s">
        <v>36</v>
      </c>
      <c r="C50" s="5" t="s">
        <v>69</v>
      </c>
      <c r="D50" s="48">
        <f t="shared" si="0"/>
        <v>1383.636</v>
      </c>
      <c r="E50" s="51">
        <v>0.01</v>
      </c>
    </row>
    <row r="51" spans="1:5" ht="69" customHeight="1" x14ac:dyDescent="0.3">
      <c r="A51" s="63" t="s">
        <v>37</v>
      </c>
      <c r="B51" s="69" t="s">
        <v>181</v>
      </c>
      <c r="C51" s="68" t="s">
        <v>71</v>
      </c>
      <c r="D51" s="81">
        <f t="shared" si="0"/>
        <v>6918.18</v>
      </c>
      <c r="E51" s="81">
        <v>0.05</v>
      </c>
    </row>
    <row r="52" spans="1:5" ht="3.6" customHeight="1" x14ac:dyDescent="0.3">
      <c r="A52" s="64"/>
      <c r="B52" s="65"/>
      <c r="C52" s="66"/>
      <c r="D52" s="62"/>
      <c r="E52" s="67"/>
    </row>
    <row r="53" spans="1:5" ht="30.75" customHeight="1" x14ac:dyDescent="0.3">
      <c r="A53" s="63" t="s">
        <v>38</v>
      </c>
      <c r="B53" s="146" t="s">
        <v>168</v>
      </c>
      <c r="C53" s="146"/>
      <c r="D53" s="146"/>
      <c r="E53" s="146"/>
    </row>
    <row r="54" spans="1:5" ht="27" customHeight="1" outlineLevel="2" x14ac:dyDescent="0.3">
      <c r="A54" s="3" t="s">
        <v>8</v>
      </c>
      <c r="B54" s="4" t="s">
        <v>141</v>
      </c>
      <c r="C54" s="5" t="s">
        <v>71</v>
      </c>
      <c r="D54" s="48">
        <f t="shared" ref="D54:D56" si="1">E54*11530.3*12</f>
        <v>4150.9079999999994</v>
      </c>
      <c r="E54" s="51">
        <v>0.03</v>
      </c>
    </row>
    <row r="55" spans="1:5" ht="30" customHeight="1" x14ac:dyDescent="0.3">
      <c r="A55" s="63" t="s">
        <v>39</v>
      </c>
      <c r="B55" s="146" t="s">
        <v>169</v>
      </c>
      <c r="C55" s="146"/>
      <c r="D55" s="146"/>
      <c r="E55" s="146"/>
    </row>
    <row r="56" spans="1:5" ht="93" customHeight="1" outlineLevel="2" thickBot="1" x14ac:dyDescent="0.35">
      <c r="A56" s="113" t="s">
        <v>8</v>
      </c>
      <c r="B56" s="114" t="s">
        <v>148</v>
      </c>
      <c r="C56" s="115" t="s">
        <v>73</v>
      </c>
      <c r="D56" s="48">
        <f t="shared" si="1"/>
        <v>11069.088</v>
      </c>
      <c r="E56" s="116">
        <v>0.08</v>
      </c>
    </row>
    <row r="57" spans="1:5" ht="39" customHeight="1" thickBot="1" x14ac:dyDescent="0.35">
      <c r="A57" s="142" t="s">
        <v>6</v>
      </c>
      <c r="B57" s="155"/>
      <c r="C57" s="155"/>
      <c r="D57" s="155"/>
      <c r="E57" s="156"/>
    </row>
    <row r="58" spans="1:5" ht="33.75" customHeight="1" x14ac:dyDescent="0.3">
      <c r="A58" s="89" t="s">
        <v>40</v>
      </c>
      <c r="B58" s="153" t="s">
        <v>172</v>
      </c>
      <c r="C58" s="153"/>
      <c r="D58" s="153"/>
      <c r="E58" s="153"/>
    </row>
    <row r="59" spans="1:5" ht="39.6" outlineLevel="2" x14ac:dyDescent="0.3">
      <c r="A59" s="3" t="s">
        <v>8</v>
      </c>
      <c r="B59" s="4" t="s">
        <v>41</v>
      </c>
      <c r="C59" s="57" t="s">
        <v>74</v>
      </c>
      <c r="D59" s="48">
        <f t="shared" ref="D59:D92" si="2">E59*11530.3*12</f>
        <v>146665.416</v>
      </c>
      <c r="E59" s="51">
        <f>0.16+0.9</f>
        <v>1.06</v>
      </c>
    </row>
    <row r="60" spans="1:5" ht="28.5" customHeight="1" outlineLevel="2" x14ac:dyDescent="0.3">
      <c r="A60" s="3" t="s">
        <v>9</v>
      </c>
      <c r="B60" s="4" t="s">
        <v>42</v>
      </c>
      <c r="C60" s="5" t="s">
        <v>74</v>
      </c>
      <c r="D60" s="48">
        <f t="shared" si="2"/>
        <v>1383.636</v>
      </c>
      <c r="E60" s="51">
        <v>0.01</v>
      </c>
    </row>
    <row r="61" spans="1:5" ht="57" customHeight="1" outlineLevel="2" x14ac:dyDescent="0.3">
      <c r="A61" s="3" t="s">
        <v>10</v>
      </c>
      <c r="B61" s="4" t="s">
        <v>191</v>
      </c>
      <c r="C61" s="5" t="s">
        <v>75</v>
      </c>
      <c r="D61" s="48">
        <f t="shared" si="2"/>
        <v>6918.18</v>
      </c>
      <c r="E61" s="51">
        <v>0.05</v>
      </c>
    </row>
    <row r="62" spans="1:5" ht="26.4" outlineLevel="2" x14ac:dyDescent="0.3">
      <c r="A62" s="3" t="s">
        <v>11</v>
      </c>
      <c r="B62" s="4" t="s">
        <v>43</v>
      </c>
      <c r="C62" s="5" t="s">
        <v>74</v>
      </c>
      <c r="D62" s="48">
        <f t="shared" si="2"/>
        <v>15219.995999999999</v>
      </c>
      <c r="E62" s="51">
        <f>0.01+0.1</f>
        <v>0.11</v>
      </c>
    </row>
    <row r="63" spans="1:5" ht="26.4" outlineLevel="2" x14ac:dyDescent="0.3">
      <c r="A63" s="3" t="s">
        <v>12</v>
      </c>
      <c r="B63" s="4" t="s">
        <v>44</v>
      </c>
      <c r="C63" s="5" t="s">
        <v>74</v>
      </c>
      <c r="D63" s="48">
        <f t="shared" si="2"/>
        <v>1383.636</v>
      </c>
      <c r="E63" s="51">
        <v>0.01</v>
      </c>
    </row>
    <row r="64" spans="1:5" ht="26.4" outlineLevel="2" x14ac:dyDescent="0.3">
      <c r="A64" s="3" t="s">
        <v>25</v>
      </c>
      <c r="B64" s="4" t="s">
        <v>140</v>
      </c>
      <c r="C64" s="5" t="s">
        <v>149</v>
      </c>
      <c r="D64" s="48">
        <f t="shared" si="2"/>
        <v>2767.2719999999999</v>
      </c>
      <c r="E64" s="51">
        <v>0.02</v>
      </c>
    </row>
    <row r="65" spans="1:8" ht="26.25" customHeight="1" x14ac:dyDescent="0.3">
      <c r="A65" s="63" t="s">
        <v>45</v>
      </c>
      <c r="B65" s="146" t="s">
        <v>173</v>
      </c>
      <c r="C65" s="146"/>
      <c r="D65" s="146"/>
      <c r="E65" s="146"/>
    </row>
    <row r="66" spans="1:8" ht="39.6" outlineLevel="2" x14ac:dyDescent="0.3">
      <c r="A66" s="3" t="s">
        <v>8</v>
      </c>
      <c r="B66" s="4" t="s">
        <v>150</v>
      </c>
      <c r="C66" s="5" t="s">
        <v>69</v>
      </c>
      <c r="D66" s="48">
        <f t="shared" si="2"/>
        <v>48427.259999999995</v>
      </c>
      <c r="E66" s="51">
        <v>0.35</v>
      </c>
    </row>
    <row r="67" spans="1:8" ht="52.8" outlineLevel="2" x14ac:dyDescent="0.3">
      <c r="A67" s="3" t="s">
        <v>9</v>
      </c>
      <c r="B67" s="4" t="s">
        <v>46</v>
      </c>
      <c r="C67" s="5" t="s">
        <v>74</v>
      </c>
      <c r="D67" s="48">
        <f t="shared" si="2"/>
        <v>6918.18</v>
      </c>
      <c r="E67" s="51">
        <v>0.05</v>
      </c>
      <c r="F67" s="105"/>
      <c r="G67" s="105"/>
      <c r="H67" s="105"/>
    </row>
    <row r="68" spans="1:8" ht="26.4" outlineLevel="2" x14ac:dyDescent="0.3">
      <c r="A68" s="3" t="s">
        <v>10</v>
      </c>
      <c r="B68" s="94" t="s">
        <v>47</v>
      </c>
      <c r="C68" s="95" t="s">
        <v>71</v>
      </c>
      <c r="D68" s="96">
        <f t="shared" si="2"/>
        <v>11069.088</v>
      </c>
      <c r="E68" s="96">
        <f>0.08</f>
        <v>0.08</v>
      </c>
      <c r="F68" s="157"/>
      <c r="G68" s="105"/>
      <c r="H68" s="158"/>
    </row>
    <row r="69" spans="1:8" ht="26.4" outlineLevel="2" x14ac:dyDescent="0.3">
      <c r="A69" s="3" t="s">
        <v>11</v>
      </c>
      <c r="B69" s="94" t="s">
        <v>48</v>
      </c>
      <c r="C69" s="95" t="s">
        <v>71</v>
      </c>
      <c r="D69" s="96">
        <f t="shared" si="2"/>
        <v>12452.723999999998</v>
      </c>
      <c r="E69" s="96">
        <f>0.09</f>
        <v>0.09</v>
      </c>
      <c r="F69" s="105"/>
      <c r="G69" s="105"/>
      <c r="H69" s="105"/>
    </row>
    <row r="70" spans="1:8" ht="28.5" customHeight="1" x14ac:dyDescent="0.3">
      <c r="A70" s="63" t="s">
        <v>49</v>
      </c>
      <c r="B70" s="146" t="s">
        <v>174</v>
      </c>
      <c r="C70" s="146"/>
      <c r="D70" s="146"/>
      <c r="E70" s="146"/>
    </row>
    <row r="71" spans="1:8" ht="78.75" customHeight="1" outlineLevel="1" x14ac:dyDescent="0.3">
      <c r="A71" s="3" t="s">
        <v>8</v>
      </c>
      <c r="B71" s="4" t="s">
        <v>151</v>
      </c>
      <c r="C71" s="5" t="s">
        <v>74</v>
      </c>
      <c r="D71" s="48">
        <f t="shared" si="2"/>
        <v>60879.984000000004</v>
      </c>
      <c r="E71" s="51">
        <f>0.34+0.1</f>
        <v>0.44000000000000006</v>
      </c>
    </row>
    <row r="72" spans="1:8" ht="55.5" customHeight="1" outlineLevel="1" x14ac:dyDescent="0.3">
      <c r="A72" s="3" t="s">
        <v>9</v>
      </c>
      <c r="B72" s="4" t="s">
        <v>50</v>
      </c>
      <c r="C72" s="5" t="s">
        <v>74</v>
      </c>
      <c r="D72" s="48">
        <f t="shared" si="2"/>
        <v>131445.41999999998</v>
      </c>
      <c r="E72" s="51">
        <f>0.05+0.9</f>
        <v>0.95000000000000007</v>
      </c>
    </row>
    <row r="73" spans="1:8" ht="26.4" outlineLevel="1" x14ac:dyDescent="0.3">
      <c r="A73" s="3" t="s">
        <v>10</v>
      </c>
      <c r="B73" s="4" t="s">
        <v>51</v>
      </c>
      <c r="C73" s="5" t="s">
        <v>94</v>
      </c>
      <c r="D73" s="48">
        <f t="shared" si="2"/>
        <v>13836.36</v>
      </c>
      <c r="E73" s="51">
        <v>0.1</v>
      </c>
    </row>
    <row r="74" spans="1:8" ht="42" customHeight="1" outlineLevel="1" x14ac:dyDescent="0.3">
      <c r="A74" s="3" t="s">
        <v>11</v>
      </c>
      <c r="B74" s="94" t="s">
        <v>202</v>
      </c>
      <c r="C74" s="95" t="s">
        <v>75</v>
      </c>
      <c r="D74" s="96">
        <f t="shared" si="2"/>
        <v>30439.991999999998</v>
      </c>
      <c r="E74" s="96">
        <f>0.06+0.16</f>
        <v>0.22</v>
      </c>
    </row>
    <row r="75" spans="1:8" ht="39.6" outlineLevel="1" x14ac:dyDescent="0.3">
      <c r="A75" s="3" t="s">
        <v>12</v>
      </c>
      <c r="B75" s="94" t="s">
        <v>52</v>
      </c>
      <c r="C75" s="95" t="s">
        <v>75</v>
      </c>
      <c r="D75" s="96">
        <f t="shared" si="2"/>
        <v>74716.343999999997</v>
      </c>
      <c r="E75" s="96">
        <f>0.54</f>
        <v>0.54</v>
      </c>
    </row>
    <row r="76" spans="1:8" ht="43.95" customHeight="1" outlineLevel="1" x14ac:dyDescent="0.3">
      <c r="A76" s="3" t="s">
        <v>25</v>
      </c>
      <c r="B76" s="94" t="s">
        <v>53</v>
      </c>
      <c r="C76" s="95" t="s">
        <v>74</v>
      </c>
      <c r="D76" s="96">
        <f t="shared" si="2"/>
        <v>13836.36</v>
      </c>
      <c r="E76" s="96">
        <f>0.02+0.08</f>
        <v>0.1</v>
      </c>
    </row>
    <row r="77" spans="1:8" ht="26.4" outlineLevel="1" x14ac:dyDescent="0.3">
      <c r="A77" s="3" t="s">
        <v>26</v>
      </c>
      <c r="B77" s="94" t="s">
        <v>54</v>
      </c>
      <c r="C77" s="95" t="s">
        <v>75</v>
      </c>
      <c r="D77" s="96">
        <f t="shared" si="2"/>
        <v>15219.995999999999</v>
      </c>
      <c r="E77" s="96">
        <f>0.01+0.1</f>
        <v>0.11</v>
      </c>
    </row>
    <row r="78" spans="1:8" ht="26.4" outlineLevel="1" x14ac:dyDescent="0.3">
      <c r="A78" s="3" t="s">
        <v>27</v>
      </c>
      <c r="B78" s="4" t="s">
        <v>206</v>
      </c>
      <c r="C78" s="5" t="s">
        <v>71</v>
      </c>
      <c r="D78" s="48">
        <f t="shared" si="2"/>
        <v>62263.619999999995</v>
      </c>
      <c r="E78" s="51">
        <f>0.35+0.1</f>
        <v>0.44999999999999996</v>
      </c>
      <c r="F78" s="117"/>
      <c r="H78" s="104"/>
    </row>
    <row r="79" spans="1:8" ht="26.4" outlineLevel="1" x14ac:dyDescent="0.3">
      <c r="A79" s="3" t="s">
        <v>28</v>
      </c>
      <c r="B79" s="4" t="s">
        <v>55</v>
      </c>
      <c r="C79" s="5" t="s">
        <v>71</v>
      </c>
      <c r="D79" s="48">
        <f t="shared" si="2"/>
        <v>85785.431999999986</v>
      </c>
      <c r="E79" s="51">
        <f>0.12+0.5</f>
        <v>0.62</v>
      </c>
    </row>
    <row r="80" spans="1:8" ht="29.25" customHeight="1" x14ac:dyDescent="0.3">
      <c r="A80" s="63" t="s">
        <v>14</v>
      </c>
      <c r="B80" s="146" t="s">
        <v>175</v>
      </c>
      <c r="C80" s="146"/>
      <c r="D80" s="146"/>
      <c r="E80" s="146"/>
    </row>
    <row r="81" spans="1:9" ht="26.4" outlineLevel="1" x14ac:dyDescent="0.3">
      <c r="A81" s="3" t="s">
        <v>8</v>
      </c>
      <c r="B81" s="94" t="s">
        <v>56</v>
      </c>
      <c r="C81" s="95" t="s">
        <v>71</v>
      </c>
      <c r="D81" s="96">
        <f t="shared" si="2"/>
        <v>44276.351999999999</v>
      </c>
      <c r="E81" s="96">
        <f>0.32</f>
        <v>0.32</v>
      </c>
    </row>
    <row r="82" spans="1:9" outlineLevel="1" x14ac:dyDescent="0.3">
      <c r="A82" s="3" t="s">
        <v>9</v>
      </c>
      <c r="B82" s="94" t="s">
        <v>57</v>
      </c>
      <c r="C82" s="95" t="s">
        <v>71</v>
      </c>
      <c r="D82" s="96">
        <f t="shared" si="2"/>
        <v>4150.9079999999994</v>
      </c>
      <c r="E82" s="96">
        <f>0.03</f>
        <v>0.03</v>
      </c>
    </row>
    <row r="83" spans="1:9" ht="26.4" outlineLevel="1" x14ac:dyDescent="0.3">
      <c r="A83" s="3" t="s">
        <v>10</v>
      </c>
      <c r="B83" s="94" t="s">
        <v>58</v>
      </c>
      <c r="C83" s="95" t="s">
        <v>71</v>
      </c>
      <c r="D83" s="96">
        <f t="shared" si="2"/>
        <v>20754.539999999997</v>
      </c>
      <c r="E83" s="96">
        <f>0.15</f>
        <v>0.15</v>
      </c>
    </row>
    <row r="84" spans="1:9" ht="26.25" customHeight="1" x14ac:dyDescent="0.3">
      <c r="A84" s="63" t="s">
        <v>17</v>
      </c>
      <c r="B84" s="146" t="s">
        <v>176</v>
      </c>
      <c r="C84" s="146"/>
      <c r="D84" s="146"/>
      <c r="E84" s="146"/>
      <c r="F84" s="105"/>
      <c r="G84" s="105"/>
      <c r="H84" s="105"/>
      <c r="I84" s="100"/>
    </row>
    <row r="85" spans="1:9" ht="26.4" outlineLevel="2" x14ac:dyDescent="0.3">
      <c r="A85" s="3" t="s">
        <v>8</v>
      </c>
      <c r="B85" s="4" t="s">
        <v>59</v>
      </c>
      <c r="C85" s="5" t="s">
        <v>69</v>
      </c>
      <c r="D85" s="48">
        <f t="shared" si="2"/>
        <v>33207.263999999996</v>
      </c>
      <c r="E85" s="51">
        <v>0.24</v>
      </c>
      <c r="F85" s="105"/>
      <c r="G85" s="105"/>
      <c r="H85" s="105"/>
      <c r="I85" s="100"/>
    </row>
    <row r="86" spans="1:9" s="61" customFormat="1" ht="97.2" customHeight="1" outlineLevel="2" x14ac:dyDescent="0.3">
      <c r="A86" s="97" t="s">
        <v>9</v>
      </c>
      <c r="B86" s="94" t="s">
        <v>152</v>
      </c>
      <c r="C86" s="95" t="s">
        <v>70</v>
      </c>
      <c r="D86" s="96">
        <f t="shared" si="2"/>
        <v>98238.155999999974</v>
      </c>
      <c r="E86" s="96">
        <f>1.89-0.55-0.63</f>
        <v>0.70999999999999985</v>
      </c>
      <c r="F86" s="105"/>
      <c r="G86" s="105"/>
      <c r="H86" s="105"/>
      <c r="I86" s="100"/>
    </row>
    <row r="87" spans="1:9" ht="27" customHeight="1" outlineLevel="2" x14ac:dyDescent="0.3">
      <c r="A87" s="3" t="s">
        <v>10</v>
      </c>
      <c r="B87" s="4" t="s">
        <v>203</v>
      </c>
      <c r="C87" s="5" t="s">
        <v>76</v>
      </c>
      <c r="D87" s="48">
        <f t="shared" si="2"/>
        <v>29056.356</v>
      </c>
      <c r="E87" s="51">
        <v>0.21</v>
      </c>
      <c r="F87" s="105"/>
      <c r="G87" s="105"/>
      <c r="H87" s="105"/>
      <c r="I87" s="100"/>
    </row>
    <row r="88" spans="1:9" ht="15" customHeight="1" x14ac:dyDescent="0.3">
      <c r="A88" s="63" t="s">
        <v>20</v>
      </c>
      <c r="B88" s="146" t="s">
        <v>177</v>
      </c>
      <c r="C88" s="146"/>
      <c r="D88" s="146"/>
      <c r="E88" s="146"/>
      <c r="F88" s="105"/>
      <c r="G88" s="105"/>
      <c r="H88" s="105"/>
      <c r="I88" s="100"/>
    </row>
    <row r="89" spans="1:9" ht="26.4" outlineLevel="1" x14ac:dyDescent="0.3">
      <c r="A89" s="3" t="s">
        <v>8</v>
      </c>
      <c r="B89" s="4" t="s">
        <v>60</v>
      </c>
      <c r="C89" s="5" t="s">
        <v>77</v>
      </c>
      <c r="D89" s="48">
        <f t="shared" si="2"/>
        <v>13836.36</v>
      </c>
      <c r="E89" s="51">
        <v>0.1</v>
      </c>
      <c r="F89" s="105"/>
      <c r="G89" s="105"/>
      <c r="H89" s="105"/>
      <c r="I89" s="100"/>
    </row>
    <row r="90" spans="1:9" ht="79.2" outlineLevel="1" x14ac:dyDescent="0.3">
      <c r="A90" s="3" t="s">
        <v>9</v>
      </c>
      <c r="B90" s="4" t="s">
        <v>61</v>
      </c>
      <c r="C90" s="5" t="s">
        <v>78</v>
      </c>
      <c r="D90" s="48">
        <f t="shared" si="2"/>
        <v>157734.50399999996</v>
      </c>
      <c r="E90" s="51">
        <v>1.1399999999999999</v>
      </c>
      <c r="F90" s="158"/>
      <c r="G90" s="158"/>
      <c r="H90" s="158"/>
      <c r="I90" s="100"/>
    </row>
    <row r="91" spans="1:9" ht="66" outlineLevel="1" x14ac:dyDescent="0.3">
      <c r="A91" s="3" t="s">
        <v>10</v>
      </c>
      <c r="B91" s="4" t="s">
        <v>62</v>
      </c>
      <c r="C91" s="5" t="s">
        <v>79</v>
      </c>
      <c r="D91" s="48">
        <f t="shared" si="2"/>
        <v>12452.723999999998</v>
      </c>
      <c r="E91" s="51">
        <f>0.12-0.03</f>
        <v>0.09</v>
      </c>
      <c r="F91" s="105"/>
      <c r="G91" s="105"/>
      <c r="H91" s="105"/>
      <c r="I91" s="100"/>
    </row>
    <row r="92" spans="1:9" ht="27" outlineLevel="1" thickBot="1" x14ac:dyDescent="0.35">
      <c r="A92" s="84" t="s">
        <v>11</v>
      </c>
      <c r="B92" s="85" t="s">
        <v>63</v>
      </c>
      <c r="C92" s="86" t="s">
        <v>71</v>
      </c>
      <c r="D92" s="48">
        <f t="shared" si="2"/>
        <v>13836.36</v>
      </c>
      <c r="E92" s="87">
        <v>0.1</v>
      </c>
    </row>
    <row r="93" spans="1:9" ht="22.95" customHeight="1" thickBot="1" x14ac:dyDescent="0.35">
      <c r="A93" s="142" t="s">
        <v>7</v>
      </c>
      <c r="B93" s="143"/>
      <c r="C93" s="143"/>
      <c r="D93" s="143"/>
      <c r="E93" s="144"/>
    </row>
    <row r="94" spans="1:9" outlineLevel="2" x14ac:dyDescent="0.3">
      <c r="A94" s="88" t="s">
        <v>40</v>
      </c>
      <c r="B94" s="145" t="s">
        <v>64</v>
      </c>
      <c r="C94" s="145"/>
      <c r="D94" s="145"/>
      <c r="E94" s="145"/>
    </row>
    <row r="95" spans="1:9" s="61" customFormat="1" ht="26.4" outlineLevel="2" x14ac:dyDescent="0.3">
      <c r="A95" s="90" t="s">
        <v>8</v>
      </c>
      <c r="B95" s="91" t="s">
        <v>153</v>
      </c>
      <c r="C95" s="92" t="s">
        <v>80</v>
      </c>
      <c r="D95" s="93">
        <f t="shared" ref="D95:D115" si="3">E95*11530.3*12</f>
        <v>315469.00799999991</v>
      </c>
      <c r="E95" s="93">
        <f>2.4-0.12</f>
        <v>2.2799999999999998</v>
      </c>
      <c r="F95" s="103"/>
      <c r="G95" s="103"/>
      <c r="H95" s="103"/>
      <c r="I95" s="99"/>
    </row>
    <row r="96" spans="1:9" s="61" customFormat="1" ht="39.6" outlineLevel="2" x14ac:dyDescent="0.3">
      <c r="A96" s="90" t="s">
        <v>9</v>
      </c>
      <c r="B96" s="91" t="s">
        <v>155</v>
      </c>
      <c r="C96" s="92" t="s">
        <v>154</v>
      </c>
      <c r="D96" s="93">
        <f t="shared" si="3"/>
        <v>22138.175999999999</v>
      </c>
      <c r="E96" s="93">
        <f>0.16</f>
        <v>0.16</v>
      </c>
      <c r="F96" s="103"/>
      <c r="G96" s="103"/>
      <c r="H96" s="103"/>
      <c r="I96" s="99"/>
    </row>
    <row r="97" spans="1:9" s="61" customFormat="1" outlineLevel="2" x14ac:dyDescent="0.3">
      <c r="A97" s="90" t="s">
        <v>10</v>
      </c>
      <c r="B97" s="91" t="s">
        <v>156</v>
      </c>
      <c r="C97" s="92" t="s">
        <v>70</v>
      </c>
      <c r="D97" s="93">
        <f t="shared" si="3"/>
        <v>52578.168000000005</v>
      </c>
      <c r="E97" s="93">
        <f>0.38</f>
        <v>0.38</v>
      </c>
      <c r="F97" s="103"/>
      <c r="G97" s="103"/>
      <c r="H97" s="103"/>
      <c r="I97" s="99"/>
    </row>
    <row r="98" spans="1:9" s="61" customFormat="1" ht="26.4" outlineLevel="2" x14ac:dyDescent="0.3">
      <c r="A98" s="90" t="s">
        <v>11</v>
      </c>
      <c r="B98" s="91" t="s">
        <v>157</v>
      </c>
      <c r="C98" s="92" t="s">
        <v>94</v>
      </c>
      <c r="D98" s="93">
        <f t="shared" si="3"/>
        <v>19370.903999999999</v>
      </c>
      <c r="E98" s="93">
        <f>0.14</f>
        <v>0.14000000000000001</v>
      </c>
      <c r="F98" s="103"/>
      <c r="G98" s="103"/>
      <c r="H98" s="103"/>
      <c r="I98" s="99"/>
    </row>
    <row r="99" spans="1:9" s="61" customFormat="1" ht="39.6" outlineLevel="2" x14ac:dyDescent="0.3">
      <c r="A99" s="90" t="s">
        <v>12</v>
      </c>
      <c r="B99" s="91" t="s">
        <v>186</v>
      </c>
      <c r="C99" s="92" t="s">
        <v>81</v>
      </c>
      <c r="D99" s="93">
        <f t="shared" si="3"/>
        <v>69181.799999999988</v>
      </c>
      <c r="E99" s="93">
        <f>0.5</f>
        <v>0.5</v>
      </c>
      <c r="F99" s="103"/>
      <c r="G99" s="103"/>
      <c r="H99" s="103"/>
      <c r="I99" s="99"/>
    </row>
    <row r="100" spans="1:9" ht="44.4" customHeight="1" x14ac:dyDescent="0.3">
      <c r="A100" s="63" t="s">
        <v>45</v>
      </c>
      <c r="B100" s="146" t="s">
        <v>189</v>
      </c>
      <c r="C100" s="146"/>
      <c r="D100" s="146"/>
      <c r="E100" s="146"/>
    </row>
    <row r="101" spans="1:9" ht="39.6" outlineLevel="1" x14ac:dyDescent="0.3">
      <c r="A101" s="90" t="s">
        <v>8</v>
      </c>
      <c r="B101" s="91" t="s">
        <v>158</v>
      </c>
      <c r="C101" s="92" t="s">
        <v>82</v>
      </c>
      <c r="D101" s="93">
        <f t="shared" si="3"/>
        <v>170187.22799999997</v>
      </c>
      <c r="E101" s="93">
        <f>1.23</f>
        <v>1.23</v>
      </c>
    </row>
    <row r="102" spans="1:9" ht="43.5" customHeight="1" outlineLevel="1" x14ac:dyDescent="0.3">
      <c r="A102" s="90" t="s">
        <v>9</v>
      </c>
      <c r="B102" s="91" t="s">
        <v>65</v>
      </c>
      <c r="C102" s="92" t="s">
        <v>80</v>
      </c>
      <c r="D102" s="93">
        <f t="shared" si="3"/>
        <v>31823.628000000001</v>
      </c>
      <c r="E102" s="93">
        <f>0.23</f>
        <v>0.23</v>
      </c>
    </row>
    <row r="103" spans="1:9" outlineLevel="1" x14ac:dyDescent="0.3">
      <c r="A103" s="90" t="s">
        <v>10</v>
      </c>
      <c r="B103" s="91" t="s">
        <v>66</v>
      </c>
      <c r="C103" s="92" t="s">
        <v>80</v>
      </c>
      <c r="D103" s="93">
        <f t="shared" si="3"/>
        <v>9685.4519999999993</v>
      </c>
      <c r="E103" s="93">
        <f>0.07</f>
        <v>7.0000000000000007E-2</v>
      </c>
    </row>
    <row r="104" spans="1:9" x14ac:dyDescent="0.3">
      <c r="A104" s="63" t="s">
        <v>49</v>
      </c>
      <c r="B104" s="146" t="s">
        <v>178</v>
      </c>
      <c r="C104" s="146"/>
      <c r="D104" s="146"/>
      <c r="E104" s="146"/>
    </row>
    <row r="105" spans="1:9" outlineLevel="2" x14ac:dyDescent="0.3">
      <c r="A105" s="3" t="s">
        <v>8</v>
      </c>
      <c r="B105" s="4" t="s">
        <v>67</v>
      </c>
      <c r="C105" s="5" t="s">
        <v>80</v>
      </c>
      <c r="D105" s="51">
        <f t="shared" si="3"/>
        <v>143898.14399999997</v>
      </c>
      <c r="E105" s="51">
        <f>1.15-0.11</f>
        <v>1.0399999999999998</v>
      </c>
    </row>
    <row r="106" spans="1:9" ht="26.25" customHeight="1" outlineLevel="2" x14ac:dyDescent="0.3">
      <c r="A106" s="3" t="s">
        <v>9</v>
      </c>
      <c r="B106" s="4" t="s">
        <v>160</v>
      </c>
      <c r="C106" s="5" t="s">
        <v>80</v>
      </c>
      <c r="D106" s="51">
        <f t="shared" si="3"/>
        <v>35974.535999999993</v>
      </c>
      <c r="E106" s="51">
        <v>0.26</v>
      </c>
    </row>
    <row r="107" spans="1:9" ht="26.4" outlineLevel="2" x14ac:dyDescent="0.3">
      <c r="A107" s="3" t="s">
        <v>10</v>
      </c>
      <c r="B107" s="6" t="s">
        <v>204</v>
      </c>
      <c r="C107" s="5" t="s">
        <v>72</v>
      </c>
      <c r="D107" s="51">
        <f t="shared" si="3"/>
        <v>13836.36</v>
      </c>
      <c r="E107" s="51">
        <v>0.1</v>
      </c>
    </row>
    <row r="108" spans="1:9" ht="26.4" outlineLevel="2" x14ac:dyDescent="0.3">
      <c r="A108" s="3" t="s">
        <v>11</v>
      </c>
      <c r="B108" s="6" t="s">
        <v>68</v>
      </c>
      <c r="C108" s="5" t="s">
        <v>72</v>
      </c>
      <c r="D108" s="51">
        <f t="shared" si="3"/>
        <v>5534.5439999999999</v>
      </c>
      <c r="E108" s="51">
        <v>0.04</v>
      </c>
      <c r="F108" s="105"/>
      <c r="G108" s="105"/>
      <c r="H108" s="105"/>
      <c r="I108" s="100"/>
    </row>
    <row r="109" spans="1:9" ht="26.4" outlineLevel="2" x14ac:dyDescent="0.3">
      <c r="A109" s="3" t="s">
        <v>12</v>
      </c>
      <c r="B109" s="4" t="s">
        <v>159</v>
      </c>
      <c r="C109" s="5" t="s">
        <v>95</v>
      </c>
      <c r="D109" s="51">
        <f t="shared" si="3"/>
        <v>9685.4519999999993</v>
      </c>
      <c r="E109" s="51">
        <v>7.0000000000000007E-2</v>
      </c>
      <c r="F109" s="105"/>
      <c r="G109" s="105"/>
      <c r="H109" s="105"/>
      <c r="I109" s="100"/>
    </row>
    <row r="110" spans="1:9" x14ac:dyDescent="0.3">
      <c r="A110" s="63" t="s">
        <v>14</v>
      </c>
      <c r="B110" s="146" t="s">
        <v>183</v>
      </c>
      <c r="C110" s="146"/>
      <c r="D110" s="146"/>
      <c r="E110" s="146"/>
      <c r="F110" s="105"/>
      <c r="G110" s="105"/>
      <c r="H110" s="105"/>
      <c r="I110" s="100"/>
    </row>
    <row r="111" spans="1:9" outlineLevel="2" x14ac:dyDescent="0.3">
      <c r="A111" s="3" t="s">
        <v>8</v>
      </c>
      <c r="B111" s="4" t="s">
        <v>185</v>
      </c>
      <c r="C111" s="5" t="s">
        <v>80</v>
      </c>
      <c r="D111" s="51">
        <f t="shared" si="3"/>
        <v>409556.25599999994</v>
      </c>
      <c r="E111" s="51">
        <v>2.96</v>
      </c>
      <c r="F111" s="105"/>
      <c r="G111" s="105"/>
      <c r="H111" s="105"/>
      <c r="I111" s="100"/>
    </row>
    <row r="112" spans="1:9" ht="75.599999999999994" customHeight="1" outlineLevel="2" x14ac:dyDescent="0.3">
      <c r="A112" s="3" t="s">
        <v>9</v>
      </c>
      <c r="B112" s="4" t="s">
        <v>184</v>
      </c>
      <c r="C112" s="5" t="s">
        <v>83</v>
      </c>
      <c r="D112" s="51">
        <f t="shared" si="3"/>
        <v>16603.631999999998</v>
      </c>
      <c r="E112" s="51">
        <f>0.12</f>
        <v>0.12</v>
      </c>
      <c r="F112" s="158"/>
      <c r="G112" s="105"/>
      <c r="H112" s="158"/>
      <c r="I112" s="100"/>
    </row>
    <row r="113" spans="1:9" ht="76.2" customHeight="1" x14ac:dyDescent="0.3">
      <c r="A113" s="63" t="s">
        <v>17</v>
      </c>
      <c r="B113" s="69" t="s">
        <v>179</v>
      </c>
      <c r="C113" s="68" t="s">
        <v>84</v>
      </c>
      <c r="D113" s="71">
        <f t="shared" si="3"/>
        <v>192325.40400000001</v>
      </c>
      <c r="E113" s="71">
        <f>0.62+0.77</f>
        <v>1.3900000000000001</v>
      </c>
      <c r="F113" s="158"/>
      <c r="G113" s="105"/>
      <c r="H113" s="158"/>
      <c r="I113" s="100"/>
    </row>
    <row r="114" spans="1:9" ht="5.4" customHeight="1" x14ac:dyDescent="0.3">
      <c r="A114" s="64"/>
      <c r="B114" s="65"/>
      <c r="C114" s="66"/>
      <c r="D114" s="62"/>
      <c r="E114" s="70"/>
      <c r="F114" s="105"/>
      <c r="G114" s="105"/>
      <c r="H114" s="105"/>
      <c r="I114" s="100"/>
    </row>
    <row r="115" spans="1:9" s="60" customFormat="1" ht="77.25" customHeight="1" thickBot="1" x14ac:dyDescent="0.35">
      <c r="A115" s="72" t="s">
        <v>20</v>
      </c>
      <c r="B115" s="73" t="s">
        <v>180</v>
      </c>
      <c r="C115" s="74" t="s">
        <v>85</v>
      </c>
      <c r="D115" s="71">
        <f t="shared" si="3"/>
        <v>159118.13999999996</v>
      </c>
      <c r="E115" s="75">
        <v>1.1499999999999999</v>
      </c>
      <c r="F115" s="105"/>
      <c r="G115" s="105"/>
      <c r="H115" s="105"/>
      <c r="I115" s="100"/>
    </row>
    <row r="116" spans="1:9" ht="29.25" customHeight="1" thickBot="1" x14ac:dyDescent="0.35">
      <c r="A116" s="142" t="s">
        <v>86</v>
      </c>
      <c r="B116" s="143"/>
      <c r="C116" s="143"/>
      <c r="D116" s="143"/>
      <c r="E116" s="144"/>
    </row>
    <row r="117" spans="1:9" ht="15.75" customHeight="1" x14ac:dyDescent="0.3">
      <c r="A117" s="79" t="s">
        <v>40</v>
      </c>
      <c r="B117" s="152" t="s">
        <v>87</v>
      </c>
      <c r="C117" s="152"/>
      <c r="D117" s="152"/>
      <c r="E117" s="152"/>
    </row>
    <row r="118" spans="1:9" outlineLevel="2" x14ac:dyDescent="0.3">
      <c r="A118" s="66" t="s">
        <v>8</v>
      </c>
      <c r="B118" s="76" t="s">
        <v>88</v>
      </c>
      <c r="C118" s="66" t="s">
        <v>77</v>
      </c>
      <c r="D118" s="51">
        <f t="shared" ref="D118:D129" si="4">E118*11530.3*12</f>
        <v>625403.47199999983</v>
      </c>
      <c r="E118" s="70">
        <v>4.5199999999999996</v>
      </c>
    </row>
    <row r="119" spans="1:9" ht="25.5" customHeight="1" outlineLevel="2" x14ac:dyDescent="0.3">
      <c r="A119" s="66" t="s">
        <v>9</v>
      </c>
      <c r="B119" s="76" t="s">
        <v>89</v>
      </c>
      <c r="C119" s="66" t="s">
        <v>74</v>
      </c>
      <c r="D119" s="51">
        <f t="shared" si="4"/>
        <v>9685.4519999999993</v>
      </c>
      <c r="E119" s="70">
        <v>7.0000000000000007E-2</v>
      </c>
    </row>
    <row r="120" spans="1:9" ht="41.25" customHeight="1" outlineLevel="2" x14ac:dyDescent="0.3">
      <c r="A120" s="66" t="s">
        <v>10</v>
      </c>
      <c r="B120" s="76" t="s">
        <v>98</v>
      </c>
      <c r="C120" s="66" t="s">
        <v>74</v>
      </c>
      <c r="D120" s="51">
        <f t="shared" si="4"/>
        <v>4150.9079999999994</v>
      </c>
      <c r="E120" s="70">
        <v>0.03</v>
      </c>
    </row>
    <row r="121" spans="1:9" ht="26.4" outlineLevel="2" x14ac:dyDescent="0.3">
      <c r="A121" s="66" t="s">
        <v>11</v>
      </c>
      <c r="B121" s="76" t="s">
        <v>171</v>
      </c>
      <c r="C121" s="66" t="s">
        <v>74</v>
      </c>
      <c r="D121" s="51">
        <f t="shared" si="4"/>
        <v>4150.9079999999994</v>
      </c>
      <c r="E121" s="70">
        <v>0.03</v>
      </c>
    </row>
    <row r="122" spans="1:9" ht="23.4" customHeight="1" outlineLevel="2" x14ac:dyDescent="0.3">
      <c r="A122" s="66" t="s">
        <v>12</v>
      </c>
      <c r="B122" s="76" t="s">
        <v>90</v>
      </c>
      <c r="C122" s="66" t="s">
        <v>74</v>
      </c>
      <c r="D122" s="51">
        <f t="shared" si="4"/>
        <v>41509.079999999994</v>
      </c>
      <c r="E122" s="70">
        <v>0.3</v>
      </c>
    </row>
    <row r="123" spans="1:9" ht="51.75" customHeight="1" outlineLevel="2" x14ac:dyDescent="0.3">
      <c r="A123" s="66" t="s">
        <v>25</v>
      </c>
      <c r="B123" s="77" t="s">
        <v>97</v>
      </c>
      <c r="C123" s="66" t="s">
        <v>74</v>
      </c>
      <c r="D123" s="51">
        <f t="shared" si="4"/>
        <v>5534.5439999999999</v>
      </c>
      <c r="E123" s="70">
        <v>0.04</v>
      </c>
      <c r="F123" s="105"/>
      <c r="G123" s="105"/>
      <c r="H123" s="105"/>
      <c r="I123" s="100"/>
    </row>
    <row r="124" spans="1:9" ht="26.4" outlineLevel="2" x14ac:dyDescent="0.3">
      <c r="A124" s="66" t="s">
        <v>26</v>
      </c>
      <c r="B124" s="77" t="s">
        <v>91</v>
      </c>
      <c r="C124" s="66" t="s">
        <v>74</v>
      </c>
      <c r="D124" s="51">
        <f t="shared" si="4"/>
        <v>13836.36</v>
      </c>
      <c r="E124" s="70">
        <v>0.1</v>
      </c>
      <c r="F124" s="105"/>
      <c r="G124" s="105"/>
      <c r="H124" s="105"/>
      <c r="I124" s="100"/>
    </row>
    <row r="125" spans="1:9" outlineLevel="2" x14ac:dyDescent="0.3">
      <c r="A125" s="66" t="s">
        <v>27</v>
      </c>
      <c r="B125" s="77" t="s">
        <v>136</v>
      </c>
      <c r="C125" s="66" t="s">
        <v>74</v>
      </c>
      <c r="D125" s="51">
        <f t="shared" si="4"/>
        <v>15219.995999999999</v>
      </c>
      <c r="E125" s="70">
        <v>0.11</v>
      </c>
      <c r="F125" s="105"/>
      <c r="G125" s="105"/>
      <c r="H125" s="105"/>
      <c r="I125" s="100"/>
    </row>
    <row r="126" spans="1:9" ht="51" customHeight="1" outlineLevel="2" x14ac:dyDescent="0.3">
      <c r="A126" s="66" t="s">
        <v>28</v>
      </c>
      <c r="B126" s="77" t="s">
        <v>92</v>
      </c>
      <c r="C126" s="66" t="s">
        <v>74</v>
      </c>
      <c r="D126" s="51">
        <f t="shared" si="4"/>
        <v>325154.45999999996</v>
      </c>
      <c r="E126" s="70">
        <f>0.11+0.27+0.15+0.28+0.22+0.36+0.82+0.14</f>
        <v>2.35</v>
      </c>
      <c r="F126" s="158"/>
      <c r="G126" s="105"/>
      <c r="H126" s="158"/>
      <c r="I126" s="100"/>
    </row>
    <row r="127" spans="1:9" ht="26.4" x14ac:dyDescent="0.3">
      <c r="A127" s="68" t="s">
        <v>45</v>
      </c>
      <c r="B127" s="80" t="s">
        <v>96</v>
      </c>
      <c r="C127" s="68" t="s">
        <v>93</v>
      </c>
      <c r="D127" s="71">
        <f t="shared" si="4"/>
        <v>6918.18</v>
      </c>
      <c r="E127" s="71">
        <v>0.05</v>
      </c>
      <c r="F127" s="158"/>
      <c r="G127" s="105"/>
      <c r="H127" s="158"/>
      <c r="I127" s="100"/>
    </row>
    <row r="128" spans="1:9" ht="6" customHeight="1" x14ac:dyDescent="0.3">
      <c r="A128" s="66"/>
      <c r="B128" s="78"/>
      <c r="C128" s="66"/>
      <c r="D128" s="62"/>
      <c r="E128" s="70"/>
      <c r="F128" s="105"/>
      <c r="G128" s="105"/>
      <c r="H128" s="158"/>
      <c r="I128" s="100"/>
    </row>
    <row r="129" spans="1:9" ht="32.4" customHeight="1" x14ac:dyDescent="0.3">
      <c r="A129" s="68">
        <v>3</v>
      </c>
      <c r="B129" s="80" t="s">
        <v>205</v>
      </c>
      <c r="C129" s="68" t="s">
        <v>74</v>
      </c>
      <c r="D129" s="71">
        <f t="shared" si="4"/>
        <v>33207.263999999996</v>
      </c>
      <c r="E129" s="71">
        <v>0.24</v>
      </c>
      <c r="F129" s="105"/>
      <c r="G129" s="105"/>
      <c r="H129" s="158"/>
      <c r="I129" s="100"/>
    </row>
    <row r="130" spans="1:9" ht="21.75" customHeight="1" x14ac:dyDescent="0.3">
      <c r="A130" s="150" t="s">
        <v>99</v>
      </c>
      <c r="B130" s="150"/>
      <c r="C130" s="151"/>
      <c r="D130" s="58">
        <f>D9+D10+D11+D13+D14+D15+D17+D18+D19+D20+D22+D23+D24+D25+D26+D28+D29+D30+D32+D33+D34+D35+D36+D37+D38+D40+D41+D42+D44+D45+D46+D47+D49+D50+D51+D54+D56+D59+D60+D61+D62+D63+D64+D66+D67+D68+D69+D71+D72+D73+D74+D75+D76+D77+D78+D79+D81+D82+D83+D85+D86+D87+D89+D90+D91+D92+D95+D96+D97+D98+D99+D101+D102+D103+D105+D106+D107+D108+D109+D111+D112+D113+D115+D118+D119+D120+D121+D122+D123+D124+D125+D126+D127+D129</f>
        <v>4005626.2199999997</v>
      </c>
      <c r="E130" s="59">
        <f>E9+E10+E11+E13+E14+E15+E17+E18+E19+E20+E22+E23+E24+E25+E26+E28+E29+E30+E32+E33+E34+E35+E36+E37+E38+E40+E41+E42+E44+E45+E46+E47+E49+E50+E51+E54+E56+E59+E60+E61+E62+E63+E64+E66+E67+E68+E69+E71+E72+E73+E74+E75+E76+E77+E78+E79+E81+E82+E83+E85+E86+E87+E89+E90+E91+E92+E95+E96+E97+E98+E99+E101+E102+E103+E105+E106+E107+E108+E109+E111+E112+E113+E115+E118+E119+E120+E121+E122+E123+E124+E125+E126+E127+E129</f>
        <v>28.950000000000003</v>
      </c>
    </row>
    <row r="131" spans="1:9" x14ac:dyDescent="0.3">
      <c r="A131" s="2"/>
      <c r="B131" s="2"/>
      <c r="C131" s="2"/>
      <c r="D131" s="49"/>
      <c r="E131" s="52"/>
    </row>
    <row r="132" spans="1:9" ht="24" customHeight="1" x14ac:dyDescent="0.3">
      <c r="A132" s="139" t="s">
        <v>207</v>
      </c>
      <c r="B132" s="139"/>
      <c r="C132" s="2"/>
      <c r="D132" s="140" t="s">
        <v>208</v>
      </c>
      <c r="E132" s="140"/>
    </row>
    <row r="133" spans="1:9" x14ac:dyDescent="0.3">
      <c r="A133" s="2"/>
      <c r="B133" s="2"/>
      <c r="C133" s="2"/>
      <c r="D133" s="49"/>
      <c r="E133" s="52"/>
    </row>
    <row r="134" spans="1:9" x14ac:dyDescent="0.3">
      <c r="A134" s="2"/>
      <c r="B134" s="2"/>
      <c r="C134" s="2"/>
      <c r="D134" s="49"/>
      <c r="E134" s="52"/>
    </row>
    <row r="135" spans="1:9" x14ac:dyDescent="0.3">
      <c r="A135" s="2"/>
      <c r="B135" s="2"/>
      <c r="C135" s="2"/>
      <c r="D135" s="49"/>
      <c r="E135" s="52"/>
    </row>
    <row r="136" spans="1:9" x14ac:dyDescent="0.3">
      <c r="A136" s="2"/>
      <c r="B136" s="2"/>
      <c r="C136" s="2"/>
      <c r="D136" s="49"/>
      <c r="E136" s="52"/>
    </row>
    <row r="137" spans="1:9" x14ac:dyDescent="0.3">
      <c r="A137" s="2"/>
      <c r="B137" s="2"/>
      <c r="C137" s="2"/>
      <c r="D137" s="49"/>
      <c r="E137" s="52"/>
    </row>
    <row r="138" spans="1:9" x14ac:dyDescent="0.3">
      <c r="A138" s="2"/>
      <c r="B138" s="2"/>
      <c r="C138" s="2"/>
      <c r="D138" s="49"/>
      <c r="E138" s="52"/>
    </row>
    <row r="139" spans="1:9" x14ac:dyDescent="0.3">
      <c r="A139" s="2"/>
      <c r="B139" s="2"/>
      <c r="C139" s="2"/>
      <c r="D139" s="49"/>
      <c r="E139" s="52"/>
    </row>
    <row r="140" spans="1:9" x14ac:dyDescent="0.3">
      <c r="A140" s="2"/>
      <c r="B140" s="2"/>
      <c r="C140" s="2"/>
      <c r="D140" s="49"/>
      <c r="E140" s="52"/>
    </row>
    <row r="141" spans="1:9" x14ac:dyDescent="0.3">
      <c r="A141" s="2"/>
      <c r="B141" s="2"/>
      <c r="C141" s="2"/>
      <c r="D141" s="49"/>
      <c r="E141" s="52"/>
    </row>
    <row r="142" spans="1:9" x14ac:dyDescent="0.3">
      <c r="A142" s="2"/>
      <c r="B142" s="2"/>
      <c r="C142" s="2"/>
      <c r="D142" s="49"/>
      <c r="E142" s="52"/>
    </row>
    <row r="143" spans="1:9" x14ac:dyDescent="0.3">
      <c r="A143" s="2"/>
      <c r="B143" s="2"/>
      <c r="C143" s="2"/>
      <c r="D143" s="49"/>
      <c r="E143" s="52"/>
    </row>
    <row r="144" spans="1:9" x14ac:dyDescent="0.3">
      <c r="A144" s="2"/>
      <c r="B144" s="2"/>
      <c r="C144" s="2"/>
      <c r="D144" s="49"/>
      <c r="E144" s="52"/>
    </row>
    <row r="145" spans="1:5" x14ac:dyDescent="0.3">
      <c r="A145" s="2"/>
      <c r="B145" s="2"/>
      <c r="C145" s="2"/>
      <c r="D145" s="49"/>
      <c r="E145" s="52"/>
    </row>
    <row r="146" spans="1:5" x14ac:dyDescent="0.3">
      <c r="A146" s="2"/>
      <c r="B146" s="2"/>
      <c r="C146" s="2"/>
      <c r="D146" s="49"/>
      <c r="E146" s="52"/>
    </row>
    <row r="147" spans="1:5" x14ac:dyDescent="0.3">
      <c r="A147" s="2"/>
      <c r="B147" s="2"/>
      <c r="C147" s="2"/>
      <c r="D147" s="49"/>
      <c r="E147" s="52"/>
    </row>
    <row r="148" spans="1:5" x14ac:dyDescent="0.3">
      <c r="A148" s="2"/>
      <c r="B148" s="2"/>
      <c r="C148" s="2"/>
      <c r="D148" s="49"/>
      <c r="E148" s="52"/>
    </row>
    <row r="149" spans="1:5" x14ac:dyDescent="0.3">
      <c r="A149" s="2"/>
      <c r="B149" s="2"/>
      <c r="C149" s="2"/>
      <c r="D149" s="49"/>
      <c r="E149" s="52"/>
    </row>
    <row r="150" spans="1:5" x14ac:dyDescent="0.3">
      <c r="A150" s="2"/>
      <c r="B150" s="2"/>
      <c r="C150" s="2"/>
      <c r="D150" s="49"/>
      <c r="E150" s="52"/>
    </row>
    <row r="151" spans="1:5" x14ac:dyDescent="0.3">
      <c r="A151" s="2"/>
      <c r="B151" s="2"/>
      <c r="C151" s="2"/>
      <c r="D151" s="49"/>
      <c r="E151" s="52"/>
    </row>
    <row r="152" spans="1:5" x14ac:dyDescent="0.3">
      <c r="A152" s="2"/>
      <c r="B152" s="2"/>
      <c r="C152" s="2"/>
      <c r="D152" s="49"/>
      <c r="E152" s="52"/>
    </row>
    <row r="153" spans="1:5" x14ac:dyDescent="0.3">
      <c r="A153" s="2"/>
      <c r="B153" s="2"/>
      <c r="C153" s="2"/>
      <c r="D153" s="49"/>
      <c r="E153" s="52"/>
    </row>
    <row r="154" spans="1:5" x14ac:dyDescent="0.3">
      <c r="A154" s="2"/>
      <c r="B154" s="2"/>
      <c r="C154" s="2"/>
      <c r="D154" s="49"/>
      <c r="E154" s="52"/>
    </row>
    <row r="155" spans="1:5" x14ac:dyDescent="0.3">
      <c r="A155" s="2"/>
      <c r="B155" s="2"/>
      <c r="C155" s="2"/>
      <c r="D155" s="49"/>
      <c r="E155" s="52"/>
    </row>
    <row r="156" spans="1:5" x14ac:dyDescent="0.3">
      <c r="A156" s="2"/>
      <c r="B156" s="2"/>
      <c r="C156" s="2"/>
      <c r="D156" s="49"/>
      <c r="E156" s="52"/>
    </row>
    <row r="157" spans="1:5" x14ac:dyDescent="0.3">
      <c r="A157" s="2"/>
      <c r="B157" s="2"/>
      <c r="C157" s="2"/>
      <c r="D157" s="49"/>
      <c r="E157" s="52"/>
    </row>
    <row r="158" spans="1:5" x14ac:dyDescent="0.3">
      <c r="A158" s="2"/>
      <c r="B158" s="2"/>
      <c r="C158" s="2"/>
      <c r="D158" s="49"/>
      <c r="E158" s="52"/>
    </row>
    <row r="159" spans="1:5" x14ac:dyDescent="0.3">
      <c r="A159" s="2"/>
      <c r="B159" s="2"/>
      <c r="C159" s="2"/>
      <c r="D159" s="49"/>
      <c r="E159" s="52"/>
    </row>
    <row r="160" spans="1:5" x14ac:dyDescent="0.3">
      <c r="A160" s="2"/>
      <c r="B160" s="2"/>
      <c r="C160" s="2"/>
      <c r="D160" s="49"/>
      <c r="E160" s="52"/>
    </row>
    <row r="161" spans="1:5" x14ac:dyDescent="0.3">
      <c r="A161" s="2"/>
      <c r="B161" s="2"/>
      <c r="C161" s="2"/>
      <c r="D161" s="49"/>
      <c r="E161" s="52"/>
    </row>
    <row r="162" spans="1:5" x14ac:dyDescent="0.3">
      <c r="A162" s="2"/>
      <c r="B162" s="2"/>
      <c r="C162" s="2"/>
      <c r="D162" s="49"/>
      <c r="E162" s="52"/>
    </row>
    <row r="163" spans="1:5" x14ac:dyDescent="0.3">
      <c r="A163" s="2"/>
      <c r="B163" s="2"/>
      <c r="C163" s="2"/>
      <c r="D163" s="49"/>
      <c r="E163" s="52"/>
    </row>
    <row r="164" spans="1:5" x14ac:dyDescent="0.3">
      <c r="A164" s="2"/>
      <c r="B164" s="2"/>
      <c r="C164" s="2"/>
      <c r="D164" s="49"/>
      <c r="E164" s="52"/>
    </row>
    <row r="165" spans="1:5" x14ac:dyDescent="0.3">
      <c r="A165" s="2"/>
      <c r="B165" s="2"/>
      <c r="C165" s="2"/>
      <c r="D165" s="49"/>
      <c r="E165" s="52"/>
    </row>
    <row r="166" spans="1:5" x14ac:dyDescent="0.3">
      <c r="A166" s="2"/>
      <c r="B166" s="2"/>
      <c r="C166" s="2"/>
      <c r="D166" s="49"/>
      <c r="E166" s="52"/>
    </row>
    <row r="167" spans="1:5" x14ac:dyDescent="0.3">
      <c r="A167" s="2"/>
      <c r="B167" s="2"/>
      <c r="C167" s="2"/>
      <c r="D167" s="49"/>
      <c r="E167" s="52"/>
    </row>
    <row r="168" spans="1:5" x14ac:dyDescent="0.3">
      <c r="A168" s="2"/>
      <c r="B168" s="2"/>
      <c r="C168" s="2"/>
      <c r="D168" s="49"/>
      <c r="E168" s="52"/>
    </row>
    <row r="169" spans="1:5" x14ac:dyDescent="0.3">
      <c r="A169" s="2"/>
      <c r="B169" s="2"/>
      <c r="C169" s="2"/>
      <c r="D169" s="49"/>
      <c r="E169" s="52"/>
    </row>
    <row r="170" spans="1:5" x14ac:dyDescent="0.3">
      <c r="A170" s="2"/>
      <c r="B170" s="2"/>
      <c r="C170" s="2"/>
      <c r="D170" s="49"/>
      <c r="E170" s="52"/>
    </row>
    <row r="171" spans="1:5" x14ac:dyDescent="0.3">
      <c r="A171" s="2"/>
      <c r="B171" s="2"/>
      <c r="C171" s="2"/>
      <c r="D171" s="49"/>
      <c r="E171" s="52"/>
    </row>
    <row r="172" spans="1:5" x14ac:dyDescent="0.3">
      <c r="A172" s="2"/>
      <c r="B172" s="2"/>
      <c r="C172" s="2"/>
      <c r="D172" s="49"/>
      <c r="E172" s="52"/>
    </row>
    <row r="173" spans="1:5" x14ac:dyDescent="0.3">
      <c r="A173" s="2"/>
      <c r="B173" s="2"/>
      <c r="C173" s="2"/>
      <c r="D173" s="49"/>
      <c r="E173" s="52"/>
    </row>
    <row r="174" spans="1:5" x14ac:dyDescent="0.3">
      <c r="A174" s="2"/>
      <c r="B174" s="2"/>
      <c r="C174" s="2"/>
      <c r="D174" s="49"/>
      <c r="E174" s="52"/>
    </row>
    <row r="175" spans="1:5" x14ac:dyDescent="0.3">
      <c r="A175" s="2"/>
      <c r="B175" s="2"/>
      <c r="C175" s="2"/>
      <c r="D175" s="49"/>
      <c r="E175" s="52"/>
    </row>
    <row r="176" spans="1:5" x14ac:dyDescent="0.3">
      <c r="A176" s="2"/>
      <c r="B176" s="2"/>
      <c r="C176" s="2"/>
      <c r="D176" s="49"/>
      <c r="E176" s="52"/>
    </row>
    <row r="177" spans="1:5" x14ac:dyDescent="0.3">
      <c r="A177" s="2"/>
      <c r="B177" s="2"/>
      <c r="C177" s="2"/>
      <c r="D177" s="49"/>
      <c r="E177" s="52"/>
    </row>
    <row r="178" spans="1:5" x14ac:dyDescent="0.3">
      <c r="A178" s="2"/>
      <c r="B178" s="2"/>
      <c r="C178" s="2"/>
      <c r="D178" s="49"/>
      <c r="E178" s="52"/>
    </row>
    <row r="179" spans="1:5" x14ac:dyDescent="0.3">
      <c r="A179" s="2"/>
      <c r="B179" s="2"/>
      <c r="C179" s="2"/>
      <c r="D179" s="49"/>
      <c r="E179" s="52"/>
    </row>
    <row r="180" spans="1:5" x14ac:dyDescent="0.3">
      <c r="A180" s="2"/>
      <c r="B180" s="2"/>
      <c r="C180" s="2"/>
      <c r="D180" s="49"/>
      <c r="E180" s="52"/>
    </row>
    <row r="181" spans="1:5" x14ac:dyDescent="0.3">
      <c r="A181" s="2"/>
      <c r="B181" s="2"/>
      <c r="C181" s="2"/>
      <c r="D181" s="49"/>
      <c r="E181" s="52"/>
    </row>
    <row r="182" spans="1:5" x14ac:dyDescent="0.3">
      <c r="A182" s="2"/>
      <c r="B182" s="2"/>
      <c r="C182" s="2"/>
      <c r="D182" s="49"/>
      <c r="E182" s="52"/>
    </row>
    <row r="183" spans="1:5" x14ac:dyDescent="0.3">
      <c r="A183" s="2"/>
      <c r="B183" s="2"/>
      <c r="C183" s="2"/>
      <c r="D183" s="49"/>
      <c r="E183" s="52"/>
    </row>
    <row r="184" spans="1:5" x14ac:dyDescent="0.3">
      <c r="A184" s="2"/>
      <c r="B184" s="2"/>
      <c r="C184" s="2"/>
      <c r="D184" s="49"/>
      <c r="E184" s="52"/>
    </row>
    <row r="185" spans="1:5" x14ac:dyDescent="0.3">
      <c r="A185" s="2"/>
      <c r="B185" s="2"/>
      <c r="C185" s="2"/>
      <c r="D185" s="49"/>
      <c r="E185" s="52"/>
    </row>
    <row r="186" spans="1:5" x14ac:dyDescent="0.3">
      <c r="A186" s="2"/>
      <c r="B186" s="2"/>
      <c r="C186" s="2"/>
      <c r="D186" s="49"/>
      <c r="E186" s="52"/>
    </row>
    <row r="187" spans="1:5" x14ac:dyDescent="0.3">
      <c r="A187" s="2"/>
      <c r="B187" s="2"/>
      <c r="C187" s="2"/>
      <c r="D187" s="49"/>
      <c r="E187" s="52"/>
    </row>
    <row r="188" spans="1:5" x14ac:dyDescent="0.3">
      <c r="A188" s="2"/>
      <c r="B188" s="2"/>
      <c r="C188" s="2"/>
      <c r="D188" s="49"/>
      <c r="E188" s="52"/>
    </row>
    <row r="189" spans="1:5" x14ac:dyDescent="0.3">
      <c r="A189" s="2"/>
      <c r="B189" s="2"/>
      <c r="C189" s="2"/>
      <c r="D189" s="49"/>
      <c r="E189" s="52"/>
    </row>
    <row r="190" spans="1:5" x14ac:dyDescent="0.3">
      <c r="A190" s="2"/>
      <c r="B190" s="2"/>
      <c r="C190" s="2"/>
      <c r="D190" s="49"/>
      <c r="E190" s="52"/>
    </row>
    <row r="191" spans="1:5" x14ac:dyDescent="0.3">
      <c r="A191" s="2"/>
      <c r="B191" s="2"/>
      <c r="C191" s="2"/>
      <c r="D191" s="49"/>
      <c r="E191" s="52"/>
    </row>
    <row r="192" spans="1:5" x14ac:dyDescent="0.3">
      <c r="A192" s="2"/>
      <c r="B192" s="2"/>
      <c r="C192" s="2"/>
      <c r="D192" s="49"/>
      <c r="E192" s="52"/>
    </row>
    <row r="193" spans="1:5" x14ac:dyDescent="0.3">
      <c r="A193" s="2"/>
      <c r="B193" s="2"/>
      <c r="C193" s="2"/>
      <c r="D193" s="49"/>
      <c r="E193" s="52"/>
    </row>
    <row r="194" spans="1:5" x14ac:dyDescent="0.3">
      <c r="A194" s="2"/>
      <c r="B194" s="2"/>
      <c r="C194" s="2"/>
      <c r="D194" s="49"/>
      <c r="E194" s="52"/>
    </row>
    <row r="195" spans="1:5" x14ac:dyDescent="0.3">
      <c r="A195" s="2"/>
      <c r="B195" s="2"/>
      <c r="C195" s="2"/>
      <c r="D195" s="49"/>
      <c r="E195" s="52"/>
    </row>
    <row r="196" spans="1:5" x14ac:dyDescent="0.3">
      <c r="A196" s="2"/>
      <c r="B196" s="2"/>
      <c r="C196" s="2"/>
      <c r="D196" s="49"/>
      <c r="E196" s="52"/>
    </row>
    <row r="197" spans="1:5" x14ac:dyDescent="0.3">
      <c r="A197" s="2"/>
      <c r="B197" s="2"/>
      <c r="C197" s="2"/>
      <c r="D197" s="49"/>
      <c r="E197" s="52"/>
    </row>
    <row r="198" spans="1:5" x14ac:dyDescent="0.3">
      <c r="A198" s="2"/>
      <c r="B198" s="2"/>
      <c r="C198" s="2"/>
      <c r="D198" s="49"/>
      <c r="E198" s="52"/>
    </row>
    <row r="199" spans="1:5" x14ac:dyDescent="0.3">
      <c r="A199" s="2"/>
      <c r="B199" s="2"/>
      <c r="C199" s="2"/>
      <c r="D199" s="49"/>
      <c r="E199" s="52"/>
    </row>
    <row r="200" spans="1:5" x14ac:dyDescent="0.3">
      <c r="A200" s="2"/>
      <c r="B200" s="2"/>
      <c r="C200" s="2"/>
      <c r="D200" s="49"/>
      <c r="E200" s="52"/>
    </row>
    <row r="201" spans="1:5" x14ac:dyDescent="0.3">
      <c r="A201" s="2"/>
      <c r="B201" s="2"/>
      <c r="C201" s="2"/>
      <c r="D201" s="49"/>
      <c r="E201" s="52"/>
    </row>
    <row r="202" spans="1:5" x14ac:dyDescent="0.3">
      <c r="A202" s="2"/>
      <c r="B202" s="2"/>
      <c r="C202" s="2"/>
      <c r="D202" s="49"/>
      <c r="E202" s="52"/>
    </row>
    <row r="203" spans="1:5" x14ac:dyDescent="0.3">
      <c r="A203" s="2"/>
      <c r="B203" s="2"/>
      <c r="C203" s="2"/>
      <c r="D203" s="49"/>
      <c r="E203" s="52"/>
    </row>
    <row r="204" spans="1:5" x14ac:dyDescent="0.3">
      <c r="A204" s="2"/>
      <c r="B204" s="2"/>
      <c r="C204" s="2"/>
      <c r="D204" s="49"/>
      <c r="E204" s="52"/>
    </row>
    <row r="205" spans="1:5" x14ac:dyDescent="0.3">
      <c r="A205" s="2"/>
      <c r="B205" s="2"/>
      <c r="C205" s="2"/>
      <c r="D205" s="49"/>
      <c r="E205" s="52"/>
    </row>
    <row r="206" spans="1:5" x14ac:dyDescent="0.3">
      <c r="A206" s="2"/>
      <c r="B206" s="2"/>
      <c r="C206" s="2"/>
      <c r="D206" s="49"/>
      <c r="E206" s="52"/>
    </row>
    <row r="207" spans="1:5" x14ac:dyDescent="0.3">
      <c r="A207" s="2"/>
      <c r="B207" s="2"/>
      <c r="C207" s="2"/>
      <c r="D207" s="49"/>
      <c r="E207" s="52"/>
    </row>
    <row r="208" spans="1:5" x14ac:dyDescent="0.3">
      <c r="A208" s="2"/>
      <c r="B208" s="2"/>
      <c r="C208" s="2"/>
      <c r="D208" s="49"/>
      <c r="E208" s="52"/>
    </row>
    <row r="209" spans="1:5" x14ac:dyDescent="0.3">
      <c r="A209" s="2"/>
      <c r="B209" s="2"/>
      <c r="C209" s="2"/>
      <c r="D209" s="49"/>
      <c r="E209" s="52"/>
    </row>
    <row r="210" spans="1:5" x14ac:dyDescent="0.3">
      <c r="A210" s="2"/>
      <c r="B210" s="2"/>
      <c r="C210" s="2"/>
      <c r="D210" s="49"/>
      <c r="E210" s="52"/>
    </row>
    <row r="211" spans="1:5" x14ac:dyDescent="0.3">
      <c r="A211" s="2"/>
      <c r="B211" s="2"/>
      <c r="C211" s="2"/>
      <c r="D211" s="49"/>
      <c r="E211" s="52"/>
    </row>
    <row r="212" spans="1:5" x14ac:dyDescent="0.3">
      <c r="A212" s="2"/>
      <c r="B212" s="2"/>
      <c r="C212" s="2"/>
      <c r="D212" s="49"/>
      <c r="E212" s="52"/>
    </row>
    <row r="213" spans="1:5" x14ac:dyDescent="0.3">
      <c r="A213" s="2"/>
      <c r="B213" s="2"/>
      <c r="C213" s="2"/>
      <c r="D213" s="49"/>
      <c r="E213" s="52"/>
    </row>
    <row r="214" spans="1:5" x14ac:dyDescent="0.3">
      <c r="A214" s="2"/>
      <c r="B214" s="2"/>
      <c r="C214" s="2"/>
      <c r="D214" s="49"/>
      <c r="E214" s="52"/>
    </row>
    <row r="215" spans="1:5" x14ac:dyDescent="0.3">
      <c r="A215" s="2"/>
      <c r="B215" s="2"/>
      <c r="C215" s="2"/>
      <c r="D215" s="49"/>
      <c r="E215" s="52"/>
    </row>
    <row r="216" spans="1:5" x14ac:dyDescent="0.3">
      <c r="A216" s="2"/>
      <c r="B216" s="2"/>
      <c r="C216" s="2"/>
      <c r="D216" s="49"/>
      <c r="E216" s="52"/>
    </row>
    <row r="217" spans="1:5" x14ac:dyDescent="0.3">
      <c r="A217" s="2"/>
      <c r="B217" s="2"/>
      <c r="C217" s="2"/>
      <c r="D217" s="49"/>
      <c r="E217" s="52"/>
    </row>
    <row r="218" spans="1:5" x14ac:dyDescent="0.3">
      <c r="A218" s="2"/>
      <c r="B218" s="2"/>
      <c r="C218" s="2"/>
      <c r="D218" s="49"/>
      <c r="E218" s="52"/>
    </row>
    <row r="219" spans="1:5" x14ac:dyDescent="0.3">
      <c r="A219" s="2"/>
      <c r="B219" s="2"/>
      <c r="C219" s="2"/>
      <c r="D219" s="49"/>
      <c r="E219" s="52"/>
    </row>
    <row r="220" spans="1:5" x14ac:dyDescent="0.3">
      <c r="A220" s="2"/>
      <c r="B220" s="2"/>
      <c r="C220" s="2"/>
      <c r="D220" s="49"/>
      <c r="E220" s="52"/>
    </row>
    <row r="221" spans="1:5" x14ac:dyDescent="0.3">
      <c r="A221" s="2"/>
      <c r="B221" s="2"/>
      <c r="C221" s="2"/>
      <c r="D221" s="49"/>
      <c r="E221" s="52"/>
    </row>
    <row r="222" spans="1:5" x14ac:dyDescent="0.3">
      <c r="A222" s="2"/>
      <c r="B222" s="2"/>
      <c r="C222" s="2"/>
      <c r="D222" s="49"/>
      <c r="E222" s="52"/>
    </row>
    <row r="223" spans="1:5" x14ac:dyDescent="0.3">
      <c r="A223" s="2"/>
      <c r="B223" s="2"/>
      <c r="C223" s="2"/>
      <c r="D223" s="49"/>
      <c r="E223" s="52"/>
    </row>
    <row r="224" spans="1:5" x14ac:dyDescent="0.3">
      <c r="A224" s="2"/>
      <c r="B224" s="2"/>
      <c r="C224" s="2"/>
      <c r="D224" s="49"/>
      <c r="E224" s="52"/>
    </row>
    <row r="225" spans="1:5" x14ac:dyDescent="0.3">
      <c r="A225" s="2"/>
      <c r="B225" s="2"/>
      <c r="C225" s="2"/>
      <c r="D225" s="49"/>
      <c r="E225" s="52"/>
    </row>
    <row r="226" spans="1:5" x14ac:dyDescent="0.3">
      <c r="A226" s="2"/>
      <c r="B226" s="2"/>
      <c r="C226" s="2"/>
      <c r="D226" s="49"/>
      <c r="E226" s="52"/>
    </row>
    <row r="227" spans="1:5" x14ac:dyDescent="0.3">
      <c r="A227" s="2"/>
      <c r="B227" s="2"/>
      <c r="C227" s="2"/>
      <c r="D227" s="49"/>
      <c r="E227" s="52"/>
    </row>
    <row r="228" spans="1:5" x14ac:dyDescent="0.3">
      <c r="A228" s="2"/>
      <c r="B228" s="2"/>
      <c r="C228" s="2"/>
      <c r="D228" s="49"/>
      <c r="E228" s="52"/>
    </row>
    <row r="229" spans="1:5" x14ac:dyDescent="0.3">
      <c r="A229" s="2"/>
      <c r="B229" s="2"/>
      <c r="C229" s="2"/>
      <c r="D229" s="49"/>
      <c r="E229" s="52"/>
    </row>
    <row r="230" spans="1:5" x14ac:dyDescent="0.3">
      <c r="A230" s="2"/>
      <c r="B230" s="2"/>
      <c r="C230" s="2"/>
      <c r="D230" s="49"/>
      <c r="E230" s="52"/>
    </row>
    <row r="231" spans="1:5" x14ac:dyDescent="0.3">
      <c r="A231" s="2"/>
      <c r="B231" s="2"/>
      <c r="C231" s="2"/>
      <c r="D231" s="49"/>
      <c r="E231" s="52"/>
    </row>
    <row r="232" spans="1:5" x14ac:dyDescent="0.3">
      <c r="A232" s="2"/>
      <c r="B232" s="2"/>
      <c r="C232" s="2"/>
      <c r="D232" s="49"/>
      <c r="E232" s="52"/>
    </row>
    <row r="233" spans="1:5" x14ac:dyDescent="0.3">
      <c r="A233" s="2"/>
      <c r="B233" s="2"/>
      <c r="C233" s="2"/>
      <c r="D233" s="49"/>
      <c r="E233" s="52"/>
    </row>
    <row r="234" spans="1:5" x14ac:dyDescent="0.3">
      <c r="A234" s="2"/>
      <c r="B234" s="2"/>
      <c r="C234" s="2"/>
      <c r="D234" s="49"/>
      <c r="E234" s="52"/>
    </row>
    <row r="235" spans="1:5" x14ac:dyDescent="0.3">
      <c r="A235" s="2"/>
      <c r="B235" s="2"/>
      <c r="C235" s="2"/>
      <c r="D235" s="49"/>
      <c r="E235" s="52"/>
    </row>
    <row r="236" spans="1:5" x14ac:dyDescent="0.3">
      <c r="A236" s="2"/>
      <c r="B236" s="2"/>
      <c r="C236" s="2"/>
      <c r="D236" s="49"/>
      <c r="E236" s="52"/>
    </row>
    <row r="237" spans="1:5" x14ac:dyDescent="0.3">
      <c r="A237" s="2"/>
      <c r="B237" s="2"/>
      <c r="C237" s="2"/>
      <c r="D237" s="49"/>
      <c r="E237" s="52"/>
    </row>
    <row r="238" spans="1:5" x14ac:dyDescent="0.3">
      <c r="A238" s="2"/>
      <c r="B238" s="2"/>
      <c r="C238" s="2"/>
      <c r="D238" s="49"/>
      <c r="E238" s="52"/>
    </row>
    <row r="239" spans="1:5" x14ac:dyDescent="0.3">
      <c r="A239" s="2"/>
      <c r="B239" s="2"/>
      <c r="C239" s="2"/>
      <c r="D239" s="49"/>
      <c r="E239" s="52"/>
    </row>
    <row r="240" spans="1:5" x14ac:dyDescent="0.3">
      <c r="A240" s="2"/>
      <c r="B240" s="2"/>
      <c r="C240" s="2"/>
      <c r="D240" s="49"/>
      <c r="E240" s="52"/>
    </row>
    <row r="241" spans="1:5" x14ac:dyDescent="0.3">
      <c r="A241" s="2"/>
      <c r="B241" s="2"/>
      <c r="C241" s="2"/>
      <c r="D241" s="49"/>
      <c r="E241" s="52"/>
    </row>
    <row r="242" spans="1:5" x14ac:dyDescent="0.3">
      <c r="A242" s="2"/>
      <c r="B242" s="2"/>
      <c r="C242" s="2"/>
      <c r="D242" s="49"/>
      <c r="E242" s="52"/>
    </row>
    <row r="243" spans="1:5" x14ac:dyDescent="0.3">
      <c r="A243" s="2"/>
      <c r="B243" s="2"/>
      <c r="C243" s="2"/>
      <c r="D243" s="49"/>
      <c r="E243" s="52"/>
    </row>
    <row r="244" spans="1:5" x14ac:dyDescent="0.3">
      <c r="A244" s="2"/>
      <c r="B244" s="2"/>
      <c r="C244" s="2"/>
      <c r="D244" s="49"/>
      <c r="E244" s="52"/>
    </row>
    <row r="245" spans="1:5" x14ac:dyDescent="0.3">
      <c r="A245" s="2"/>
      <c r="B245" s="2"/>
      <c r="C245" s="2"/>
      <c r="D245" s="49"/>
      <c r="E245" s="52"/>
    </row>
    <row r="246" spans="1:5" x14ac:dyDescent="0.3">
      <c r="A246" s="2"/>
      <c r="B246" s="2"/>
      <c r="C246" s="2"/>
      <c r="D246" s="49"/>
      <c r="E246" s="52"/>
    </row>
    <row r="247" spans="1:5" x14ac:dyDescent="0.3">
      <c r="A247" s="2"/>
      <c r="B247" s="2"/>
      <c r="C247" s="2"/>
      <c r="D247" s="49"/>
      <c r="E247" s="52"/>
    </row>
    <row r="248" spans="1:5" x14ac:dyDescent="0.3">
      <c r="A248" s="2"/>
      <c r="B248" s="2"/>
      <c r="C248" s="2"/>
      <c r="D248" s="49"/>
      <c r="E248" s="52"/>
    </row>
    <row r="249" spans="1:5" x14ac:dyDescent="0.3">
      <c r="A249" s="2"/>
      <c r="B249" s="2"/>
      <c r="C249" s="2"/>
      <c r="D249" s="49"/>
      <c r="E249" s="52"/>
    </row>
    <row r="250" spans="1:5" x14ac:dyDescent="0.3">
      <c r="A250" s="2"/>
      <c r="B250" s="2"/>
      <c r="C250" s="2"/>
      <c r="D250" s="49"/>
      <c r="E250" s="52"/>
    </row>
    <row r="251" spans="1:5" x14ac:dyDescent="0.3">
      <c r="A251" s="2"/>
      <c r="B251" s="2"/>
      <c r="C251" s="2"/>
      <c r="D251" s="49"/>
      <c r="E251" s="52"/>
    </row>
    <row r="252" spans="1:5" x14ac:dyDescent="0.3">
      <c r="A252" s="2"/>
      <c r="B252" s="2"/>
      <c r="C252" s="2"/>
      <c r="D252" s="49"/>
      <c r="E252" s="52"/>
    </row>
    <row r="253" spans="1:5" x14ac:dyDescent="0.3">
      <c r="A253" s="2"/>
      <c r="B253" s="2"/>
      <c r="C253" s="2"/>
      <c r="D253" s="49"/>
      <c r="E253" s="52"/>
    </row>
    <row r="254" spans="1:5" x14ac:dyDescent="0.3">
      <c r="A254" s="2"/>
      <c r="B254" s="2"/>
      <c r="C254" s="2"/>
      <c r="D254" s="49"/>
      <c r="E254" s="52"/>
    </row>
    <row r="255" spans="1:5" x14ac:dyDescent="0.3">
      <c r="A255" s="2"/>
      <c r="B255" s="2"/>
      <c r="C255" s="2"/>
      <c r="D255" s="49"/>
      <c r="E255" s="52"/>
    </row>
    <row r="256" spans="1:5" x14ac:dyDescent="0.3">
      <c r="A256" s="2"/>
      <c r="B256" s="2"/>
      <c r="C256" s="2"/>
      <c r="D256" s="49"/>
      <c r="E256" s="52"/>
    </row>
    <row r="257" spans="1:5" x14ac:dyDescent="0.3">
      <c r="A257" s="2"/>
      <c r="B257" s="2"/>
      <c r="C257" s="2"/>
      <c r="D257" s="49"/>
      <c r="E257" s="52"/>
    </row>
    <row r="258" spans="1:5" x14ac:dyDescent="0.3">
      <c r="A258" s="2"/>
      <c r="B258" s="2"/>
      <c r="C258" s="2"/>
      <c r="D258" s="49"/>
      <c r="E258" s="52"/>
    </row>
    <row r="259" spans="1:5" x14ac:dyDescent="0.3">
      <c r="A259" s="2"/>
      <c r="B259" s="2"/>
      <c r="C259" s="2"/>
      <c r="D259" s="49"/>
      <c r="E259" s="52"/>
    </row>
    <row r="260" spans="1:5" x14ac:dyDescent="0.3">
      <c r="A260" s="2"/>
      <c r="B260" s="2"/>
      <c r="C260" s="2"/>
      <c r="D260" s="49"/>
      <c r="E260" s="52"/>
    </row>
    <row r="261" spans="1:5" x14ac:dyDescent="0.3">
      <c r="A261" s="2"/>
      <c r="B261" s="2"/>
      <c r="C261" s="2"/>
      <c r="D261" s="49"/>
      <c r="E261" s="52"/>
    </row>
    <row r="262" spans="1:5" x14ac:dyDescent="0.3">
      <c r="A262" s="2"/>
      <c r="B262" s="2"/>
      <c r="C262" s="2"/>
      <c r="D262" s="49"/>
      <c r="E262" s="52"/>
    </row>
    <row r="263" spans="1:5" x14ac:dyDescent="0.3">
      <c r="A263" s="2"/>
      <c r="B263" s="2"/>
      <c r="C263" s="2"/>
      <c r="D263" s="49"/>
      <c r="E263" s="52"/>
    </row>
    <row r="264" spans="1:5" x14ac:dyDescent="0.3">
      <c r="A264" s="2"/>
      <c r="B264" s="2"/>
      <c r="C264" s="2"/>
      <c r="D264" s="49"/>
      <c r="E264" s="52"/>
    </row>
    <row r="265" spans="1:5" x14ac:dyDescent="0.3">
      <c r="A265" s="2"/>
      <c r="B265" s="2"/>
      <c r="C265" s="2"/>
      <c r="D265" s="49"/>
      <c r="E265" s="52"/>
    </row>
    <row r="266" spans="1:5" x14ac:dyDescent="0.3">
      <c r="A266" s="2"/>
      <c r="B266" s="2"/>
      <c r="C266" s="2"/>
      <c r="D266" s="49"/>
      <c r="E266" s="52"/>
    </row>
    <row r="267" spans="1:5" x14ac:dyDescent="0.3">
      <c r="A267" s="2"/>
      <c r="B267" s="2"/>
      <c r="C267" s="2"/>
      <c r="D267" s="49"/>
      <c r="E267" s="52"/>
    </row>
    <row r="268" spans="1:5" x14ac:dyDescent="0.3">
      <c r="A268" s="2"/>
      <c r="B268" s="2"/>
      <c r="C268" s="2"/>
      <c r="D268" s="49"/>
      <c r="E268" s="52"/>
    </row>
    <row r="269" spans="1:5" x14ac:dyDescent="0.3">
      <c r="A269" s="2"/>
      <c r="B269" s="2"/>
      <c r="C269" s="2"/>
      <c r="D269" s="49"/>
      <c r="E269" s="52"/>
    </row>
    <row r="270" spans="1:5" x14ac:dyDescent="0.3">
      <c r="A270" s="2"/>
      <c r="B270" s="2"/>
      <c r="C270" s="2"/>
      <c r="D270" s="49"/>
      <c r="E270" s="52"/>
    </row>
    <row r="271" spans="1:5" x14ac:dyDescent="0.3">
      <c r="A271" s="2"/>
      <c r="B271" s="2"/>
      <c r="C271" s="2"/>
      <c r="D271" s="49"/>
      <c r="E271" s="52"/>
    </row>
    <row r="272" spans="1:5" x14ac:dyDescent="0.3">
      <c r="A272" s="2"/>
      <c r="B272" s="2"/>
      <c r="C272" s="2"/>
      <c r="D272" s="49"/>
      <c r="E272" s="52"/>
    </row>
    <row r="273" spans="1:5" x14ac:dyDescent="0.3">
      <c r="A273" s="2"/>
      <c r="B273" s="2"/>
      <c r="C273" s="2"/>
      <c r="D273" s="49"/>
      <c r="E273" s="52"/>
    </row>
    <row r="274" spans="1:5" x14ac:dyDescent="0.3">
      <c r="A274" s="2"/>
      <c r="B274" s="2"/>
      <c r="C274" s="2"/>
      <c r="D274" s="49"/>
      <c r="E274" s="52"/>
    </row>
    <row r="275" spans="1:5" x14ac:dyDescent="0.3">
      <c r="A275" s="2"/>
      <c r="B275" s="2"/>
      <c r="C275" s="2"/>
      <c r="D275" s="49"/>
      <c r="E275" s="52"/>
    </row>
    <row r="276" spans="1:5" x14ac:dyDescent="0.3">
      <c r="A276" s="2"/>
      <c r="B276" s="2"/>
      <c r="C276" s="2"/>
      <c r="D276" s="49"/>
      <c r="E276" s="52"/>
    </row>
    <row r="277" spans="1:5" x14ac:dyDescent="0.3">
      <c r="A277" s="2"/>
      <c r="B277" s="2"/>
      <c r="C277" s="2"/>
      <c r="D277" s="49"/>
      <c r="E277" s="52"/>
    </row>
    <row r="278" spans="1:5" x14ac:dyDescent="0.3">
      <c r="A278" s="2"/>
      <c r="B278" s="2"/>
      <c r="C278" s="2"/>
      <c r="D278" s="49"/>
      <c r="E278" s="52"/>
    </row>
    <row r="279" spans="1:5" x14ac:dyDescent="0.3">
      <c r="A279" s="2"/>
      <c r="B279" s="2"/>
      <c r="C279" s="2"/>
      <c r="D279" s="49"/>
      <c r="E279" s="52"/>
    </row>
    <row r="280" spans="1:5" x14ac:dyDescent="0.3">
      <c r="A280" s="2"/>
      <c r="B280" s="2"/>
      <c r="C280" s="2"/>
      <c r="D280" s="49"/>
      <c r="E280" s="52"/>
    </row>
    <row r="281" spans="1:5" x14ac:dyDescent="0.3">
      <c r="A281" s="2"/>
      <c r="B281" s="2"/>
      <c r="C281" s="2"/>
      <c r="D281" s="49"/>
      <c r="E281" s="52"/>
    </row>
    <row r="282" spans="1:5" x14ac:dyDescent="0.3">
      <c r="A282" s="2"/>
      <c r="B282" s="2"/>
      <c r="C282" s="2"/>
      <c r="D282" s="49"/>
      <c r="E282" s="52"/>
    </row>
    <row r="283" spans="1:5" x14ac:dyDescent="0.3">
      <c r="A283" s="2"/>
      <c r="B283" s="2"/>
      <c r="C283" s="2"/>
      <c r="D283" s="49"/>
      <c r="E283" s="52"/>
    </row>
    <row r="284" spans="1:5" x14ac:dyDescent="0.3">
      <c r="A284" s="2"/>
      <c r="B284" s="2"/>
      <c r="C284" s="2"/>
      <c r="D284" s="49"/>
      <c r="E284" s="52"/>
    </row>
    <row r="285" spans="1:5" x14ac:dyDescent="0.3">
      <c r="A285" s="2"/>
      <c r="B285" s="2"/>
      <c r="C285" s="2"/>
      <c r="D285" s="49"/>
      <c r="E285" s="52"/>
    </row>
    <row r="286" spans="1:5" x14ac:dyDescent="0.3">
      <c r="A286" s="2"/>
      <c r="B286" s="2"/>
      <c r="C286" s="2"/>
      <c r="D286" s="49"/>
      <c r="E286" s="52"/>
    </row>
    <row r="287" spans="1:5" x14ac:dyDescent="0.3">
      <c r="A287" s="2"/>
      <c r="B287" s="2"/>
      <c r="C287" s="2"/>
      <c r="D287" s="49"/>
      <c r="E287" s="52"/>
    </row>
    <row r="288" spans="1:5" x14ac:dyDescent="0.3">
      <c r="A288" s="2"/>
      <c r="B288" s="2"/>
      <c r="C288" s="2"/>
      <c r="D288" s="49"/>
      <c r="E288" s="52"/>
    </row>
    <row r="289" spans="1:5" x14ac:dyDescent="0.3">
      <c r="A289" s="2"/>
      <c r="B289" s="2"/>
      <c r="C289" s="2"/>
      <c r="D289" s="49"/>
      <c r="E289" s="52"/>
    </row>
    <row r="290" spans="1:5" x14ac:dyDescent="0.3">
      <c r="A290" s="2"/>
      <c r="B290" s="2"/>
      <c r="C290" s="2"/>
      <c r="D290" s="49"/>
      <c r="E290" s="52"/>
    </row>
    <row r="291" spans="1:5" x14ac:dyDescent="0.3">
      <c r="A291" s="2"/>
      <c r="B291" s="2"/>
      <c r="C291" s="2"/>
      <c r="D291" s="49"/>
      <c r="E291" s="52"/>
    </row>
    <row r="292" spans="1:5" x14ac:dyDescent="0.3">
      <c r="A292" s="2"/>
      <c r="B292" s="2"/>
      <c r="C292" s="2"/>
      <c r="D292" s="49"/>
      <c r="E292" s="52"/>
    </row>
    <row r="293" spans="1:5" x14ac:dyDescent="0.3">
      <c r="A293" s="2"/>
      <c r="B293" s="2"/>
      <c r="C293" s="2"/>
      <c r="D293" s="49"/>
      <c r="E293" s="52"/>
    </row>
    <row r="294" spans="1:5" x14ac:dyDescent="0.3">
      <c r="A294" s="2"/>
      <c r="B294" s="2"/>
      <c r="C294" s="2"/>
      <c r="D294" s="49"/>
      <c r="E294" s="52"/>
    </row>
    <row r="295" spans="1:5" x14ac:dyDescent="0.3">
      <c r="A295" s="2"/>
      <c r="B295" s="2"/>
      <c r="C295" s="2"/>
      <c r="D295" s="49"/>
      <c r="E295" s="52"/>
    </row>
    <row r="296" spans="1:5" x14ac:dyDescent="0.3">
      <c r="A296" s="2"/>
      <c r="B296" s="2"/>
      <c r="C296" s="2"/>
      <c r="D296" s="49"/>
      <c r="E296" s="52"/>
    </row>
    <row r="297" spans="1:5" x14ac:dyDescent="0.3">
      <c r="A297" s="2"/>
      <c r="B297" s="2"/>
      <c r="C297" s="2"/>
      <c r="D297" s="49"/>
      <c r="E297" s="52"/>
    </row>
    <row r="298" spans="1:5" x14ac:dyDescent="0.3">
      <c r="A298" s="2"/>
      <c r="B298" s="2"/>
      <c r="C298" s="2"/>
      <c r="D298" s="49"/>
      <c r="E298" s="52"/>
    </row>
    <row r="299" spans="1:5" x14ac:dyDescent="0.3">
      <c r="A299" s="2"/>
      <c r="B299" s="2"/>
      <c r="C299" s="2"/>
      <c r="D299" s="49"/>
      <c r="E299" s="52"/>
    </row>
    <row r="300" spans="1:5" x14ac:dyDescent="0.3">
      <c r="A300" s="2"/>
      <c r="B300" s="2"/>
      <c r="C300" s="2"/>
      <c r="D300" s="49"/>
      <c r="E300" s="52"/>
    </row>
    <row r="301" spans="1:5" x14ac:dyDescent="0.3">
      <c r="A301" s="2"/>
      <c r="B301" s="2"/>
      <c r="C301" s="2"/>
      <c r="D301" s="49"/>
      <c r="E301" s="52"/>
    </row>
    <row r="302" spans="1:5" x14ac:dyDescent="0.3">
      <c r="A302" s="2"/>
      <c r="B302" s="2"/>
      <c r="C302" s="2"/>
      <c r="D302" s="49"/>
      <c r="E302" s="52"/>
    </row>
    <row r="303" spans="1:5" x14ac:dyDescent="0.3">
      <c r="A303" s="2"/>
      <c r="B303" s="2"/>
      <c r="C303" s="2"/>
      <c r="D303" s="49"/>
      <c r="E303" s="52"/>
    </row>
    <row r="304" spans="1:5" x14ac:dyDescent="0.3">
      <c r="A304" s="2"/>
      <c r="B304" s="2"/>
      <c r="C304" s="2"/>
      <c r="D304" s="49"/>
      <c r="E304" s="52"/>
    </row>
    <row r="305" spans="1:5" x14ac:dyDescent="0.3">
      <c r="A305" s="2"/>
      <c r="B305" s="2"/>
      <c r="C305" s="2"/>
      <c r="D305" s="49"/>
      <c r="E305" s="52"/>
    </row>
    <row r="306" spans="1:5" x14ac:dyDescent="0.3">
      <c r="A306" s="2"/>
      <c r="B306" s="2"/>
      <c r="C306" s="2"/>
      <c r="D306" s="49"/>
      <c r="E306" s="52"/>
    </row>
    <row r="307" spans="1:5" x14ac:dyDescent="0.3">
      <c r="A307" s="2"/>
      <c r="B307" s="2"/>
      <c r="C307" s="2"/>
      <c r="D307" s="49"/>
      <c r="E307" s="52"/>
    </row>
    <row r="308" spans="1:5" x14ac:dyDescent="0.3">
      <c r="A308" s="2"/>
      <c r="B308" s="2"/>
      <c r="C308" s="2"/>
      <c r="D308" s="49"/>
      <c r="E308" s="52"/>
    </row>
    <row r="309" spans="1:5" x14ac:dyDescent="0.3">
      <c r="A309" s="2"/>
      <c r="B309" s="2"/>
      <c r="C309" s="2"/>
      <c r="D309" s="49"/>
      <c r="E309" s="52"/>
    </row>
    <row r="310" spans="1:5" x14ac:dyDescent="0.3">
      <c r="A310" s="2"/>
      <c r="B310" s="2"/>
      <c r="C310" s="2"/>
      <c r="D310" s="49"/>
      <c r="E310" s="52"/>
    </row>
    <row r="311" spans="1:5" x14ac:dyDescent="0.3">
      <c r="A311" s="2"/>
      <c r="B311" s="2"/>
      <c r="C311" s="2"/>
      <c r="D311" s="49"/>
      <c r="E311" s="52"/>
    </row>
    <row r="312" spans="1:5" x14ac:dyDescent="0.3">
      <c r="A312" s="2"/>
      <c r="B312" s="2"/>
      <c r="C312" s="2"/>
      <c r="D312" s="49"/>
      <c r="E312" s="52"/>
    </row>
    <row r="313" spans="1:5" x14ac:dyDescent="0.3">
      <c r="A313" s="2"/>
      <c r="B313" s="2"/>
      <c r="C313" s="2"/>
      <c r="D313" s="49"/>
      <c r="E313" s="52"/>
    </row>
    <row r="314" spans="1:5" x14ac:dyDescent="0.3">
      <c r="A314" s="2"/>
      <c r="B314" s="2"/>
      <c r="C314" s="2"/>
      <c r="D314" s="49"/>
      <c r="E314" s="52"/>
    </row>
    <row r="315" spans="1:5" x14ac:dyDescent="0.3">
      <c r="A315" s="2"/>
      <c r="B315" s="2"/>
      <c r="C315" s="2"/>
      <c r="D315" s="49"/>
      <c r="E315" s="52"/>
    </row>
    <row r="316" spans="1:5" x14ac:dyDescent="0.3">
      <c r="A316" s="2"/>
      <c r="B316" s="2"/>
      <c r="C316" s="2"/>
      <c r="D316" s="49"/>
      <c r="E316" s="52"/>
    </row>
    <row r="317" spans="1:5" x14ac:dyDescent="0.3">
      <c r="A317" s="2"/>
      <c r="B317" s="2"/>
      <c r="C317" s="2"/>
      <c r="D317" s="49"/>
      <c r="E317" s="52"/>
    </row>
    <row r="318" spans="1:5" x14ac:dyDescent="0.3">
      <c r="A318" s="2"/>
      <c r="B318" s="2"/>
      <c r="C318" s="2"/>
      <c r="D318" s="49"/>
      <c r="E318" s="52"/>
    </row>
    <row r="319" spans="1:5" x14ac:dyDescent="0.3">
      <c r="A319" s="2"/>
      <c r="B319" s="2"/>
      <c r="C319" s="2"/>
      <c r="D319" s="49"/>
      <c r="E319" s="52"/>
    </row>
    <row r="320" spans="1:5" x14ac:dyDescent="0.3">
      <c r="A320" s="2"/>
      <c r="B320" s="2"/>
      <c r="C320" s="2"/>
      <c r="D320" s="49"/>
      <c r="E320" s="52"/>
    </row>
    <row r="321" spans="1:5" x14ac:dyDescent="0.3">
      <c r="A321" s="2"/>
      <c r="B321" s="2"/>
      <c r="C321" s="2"/>
      <c r="D321" s="49"/>
      <c r="E321" s="52"/>
    </row>
    <row r="322" spans="1:5" x14ac:dyDescent="0.3">
      <c r="A322" s="2"/>
      <c r="B322" s="2"/>
      <c r="C322" s="2"/>
      <c r="D322" s="49"/>
      <c r="E322" s="52"/>
    </row>
    <row r="323" spans="1:5" x14ac:dyDescent="0.3">
      <c r="A323" s="2"/>
      <c r="B323" s="2"/>
      <c r="C323" s="2"/>
      <c r="D323" s="49"/>
      <c r="E323" s="52"/>
    </row>
    <row r="324" spans="1:5" x14ac:dyDescent="0.3">
      <c r="A324" s="2"/>
      <c r="B324" s="2"/>
      <c r="C324" s="2"/>
      <c r="D324" s="49"/>
      <c r="E324" s="52"/>
    </row>
    <row r="325" spans="1:5" x14ac:dyDescent="0.3">
      <c r="A325" s="2"/>
      <c r="B325" s="2"/>
      <c r="C325" s="2"/>
      <c r="D325" s="49"/>
      <c r="E325" s="52"/>
    </row>
    <row r="326" spans="1:5" x14ac:dyDescent="0.3">
      <c r="A326" s="2"/>
      <c r="B326" s="2"/>
      <c r="C326" s="2"/>
      <c r="D326" s="49"/>
      <c r="E326" s="52"/>
    </row>
    <row r="327" spans="1:5" x14ac:dyDescent="0.3">
      <c r="A327" s="2"/>
      <c r="B327" s="2"/>
      <c r="C327" s="2"/>
      <c r="D327" s="49"/>
      <c r="E327" s="52"/>
    </row>
    <row r="328" spans="1:5" x14ac:dyDescent="0.3">
      <c r="A328" s="2"/>
      <c r="B328" s="2"/>
      <c r="C328" s="2"/>
      <c r="D328" s="49"/>
      <c r="E328" s="52"/>
    </row>
    <row r="329" spans="1:5" x14ac:dyDescent="0.3">
      <c r="A329" s="2"/>
      <c r="B329" s="2"/>
      <c r="C329" s="2"/>
      <c r="D329" s="49"/>
      <c r="E329" s="52"/>
    </row>
    <row r="330" spans="1:5" x14ac:dyDescent="0.3">
      <c r="A330" s="2"/>
      <c r="B330" s="2"/>
      <c r="C330" s="2"/>
      <c r="D330" s="49"/>
      <c r="E330" s="52"/>
    </row>
    <row r="331" spans="1:5" x14ac:dyDescent="0.3">
      <c r="A331" s="2"/>
      <c r="B331" s="2"/>
      <c r="C331" s="2"/>
      <c r="D331" s="49"/>
      <c r="E331" s="52"/>
    </row>
    <row r="332" spans="1:5" x14ac:dyDescent="0.3">
      <c r="A332" s="2"/>
      <c r="B332" s="2"/>
      <c r="C332" s="2"/>
      <c r="D332" s="49"/>
      <c r="E332" s="52"/>
    </row>
    <row r="333" spans="1:5" x14ac:dyDescent="0.3">
      <c r="A333" s="2"/>
      <c r="B333" s="2"/>
      <c r="C333" s="2"/>
      <c r="D333" s="49"/>
      <c r="E333" s="52"/>
    </row>
    <row r="334" spans="1:5" x14ac:dyDescent="0.3">
      <c r="A334" s="2"/>
      <c r="B334" s="2"/>
      <c r="C334" s="2"/>
      <c r="D334" s="49"/>
      <c r="E334" s="52"/>
    </row>
    <row r="335" spans="1:5" x14ac:dyDescent="0.3">
      <c r="A335" s="2"/>
      <c r="B335" s="2"/>
      <c r="C335" s="2"/>
      <c r="D335" s="49"/>
      <c r="E335" s="52"/>
    </row>
    <row r="336" spans="1:5" x14ac:dyDescent="0.3">
      <c r="A336" s="2"/>
      <c r="B336" s="2"/>
      <c r="C336" s="2"/>
      <c r="D336" s="49"/>
      <c r="E336" s="52"/>
    </row>
    <row r="337" spans="1:5" x14ac:dyDescent="0.3">
      <c r="A337" s="2"/>
      <c r="B337" s="2"/>
      <c r="C337" s="2"/>
      <c r="D337" s="49"/>
      <c r="E337" s="52"/>
    </row>
    <row r="338" spans="1:5" x14ac:dyDescent="0.3">
      <c r="A338" s="2"/>
      <c r="B338" s="2"/>
      <c r="C338" s="2"/>
      <c r="D338" s="49"/>
      <c r="E338" s="52"/>
    </row>
    <row r="339" spans="1:5" x14ac:dyDescent="0.3">
      <c r="A339" s="2"/>
      <c r="B339" s="2"/>
      <c r="C339" s="2"/>
      <c r="D339" s="49"/>
      <c r="E339" s="52"/>
    </row>
    <row r="340" spans="1:5" x14ac:dyDescent="0.3">
      <c r="A340" s="2"/>
      <c r="B340" s="2"/>
      <c r="C340" s="2"/>
      <c r="D340" s="49"/>
      <c r="E340" s="52"/>
    </row>
    <row r="341" spans="1:5" x14ac:dyDescent="0.3">
      <c r="A341" s="2"/>
      <c r="B341" s="2"/>
      <c r="C341" s="2"/>
      <c r="D341" s="49"/>
      <c r="E341" s="52"/>
    </row>
    <row r="342" spans="1:5" x14ac:dyDescent="0.3">
      <c r="A342" s="2"/>
      <c r="B342" s="2"/>
      <c r="C342" s="2"/>
      <c r="D342" s="49"/>
      <c r="E342" s="52"/>
    </row>
    <row r="343" spans="1:5" x14ac:dyDescent="0.3">
      <c r="A343" s="2"/>
      <c r="B343" s="2"/>
      <c r="C343" s="2"/>
      <c r="D343" s="49"/>
      <c r="E343" s="52"/>
    </row>
    <row r="344" spans="1:5" x14ac:dyDescent="0.3">
      <c r="A344" s="2"/>
      <c r="B344" s="2"/>
      <c r="C344" s="2"/>
      <c r="D344" s="49"/>
      <c r="E344" s="52"/>
    </row>
    <row r="345" spans="1:5" x14ac:dyDescent="0.3">
      <c r="A345" s="2"/>
      <c r="B345" s="2"/>
      <c r="C345" s="2"/>
      <c r="D345" s="49"/>
      <c r="E345" s="52"/>
    </row>
    <row r="346" spans="1:5" x14ac:dyDescent="0.3">
      <c r="A346" s="2"/>
      <c r="B346" s="2"/>
      <c r="C346" s="2"/>
      <c r="D346" s="49"/>
      <c r="E346" s="52"/>
    </row>
    <row r="347" spans="1:5" x14ac:dyDescent="0.3">
      <c r="A347" s="2"/>
      <c r="B347" s="2"/>
      <c r="C347" s="2"/>
      <c r="D347" s="49"/>
      <c r="E347" s="52"/>
    </row>
    <row r="348" spans="1:5" x14ac:dyDescent="0.3">
      <c r="A348" s="2"/>
      <c r="B348" s="2"/>
      <c r="C348" s="2"/>
      <c r="D348" s="49"/>
      <c r="E348" s="52"/>
    </row>
    <row r="349" spans="1:5" x14ac:dyDescent="0.3">
      <c r="A349" s="2"/>
      <c r="B349" s="2"/>
      <c r="C349" s="2"/>
      <c r="D349" s="49"/>
      <c r="E349" s="52"/>
    </row>
    <row r="350" spans="1:5" x14ac:dyDescent="0.3">
      <c r="A350" s="2"/>
      <c r="B350" s="2"/>
      <c r="C350" s="2"/>
      <c r="D350" s="49"/>
      <c r="E350" s="52"/>
    </row>
    <row r="351" spans="1:5" x14ac:dyDescent="0.3">
      <c r="A351" s="2"/>
      <c r="B351" s="2"/>
      <c r="C351" s="2"/>
      <c r="D351" s="49"/>
      <c r="E351" s="52"/>
    </row>
    <row r="352" spans="1:5" x14ac:dyDescent="0.3">
      <c r="A352" s="2"/>
      <c r="B352" s="2"/>
      <c r="C352" s="2"/>
      <c r="D352" s="49"/>
      <c r="E352" s="52"/>
    </row>
    <row r="353" spans="1:5" x14ac:dyDescent="0.3">
      <c r="A353" s="2"/>
      <c r="B353" s="2"/>
      <c r="C353" s="2"/>
      <c r="D353" s="49"/>
      <c r="E353" s="52"/>
    </row>
    <row r="354" spans="1:5" x14ac:dyDescent="0.3">
      <c r="A354" s="2"/>
      <c r="B354" s="2"/>
      <c r="C354" s="2"/>
      <c r="D354" s="49"/>
      <c r="E354" s="52"/>
    </row>
    <row r="355" spans="1:5" x14ac:dyDescent="0.3">
      <c r="A355" s="2"/>
      <c r="B355" s="2"/>
      <c r="C355" s="2"/>
      <c r="D355" s="49"/>
      <c r="E355" s="52"/>
    </row>
    <row r="356" spans="1:5" x14ac:dyDescent="0.3">
      <c r="A356" s="2"/>
      <c r="B356" s="2"/>
      <c r="C356" s="2"/>
      <c r="D356" s="49"/>
      <c r="E356" s="52"/>
    </row>
    <row r="357" spans="1:5" x14ac:dyDescent="0.3">
      <c r="A357" s="2"/>
      <c r="B357" s="2"/>
      <c r="C357" s="2"/>
      <c r="D357" s="49"/>
      <c r="E357" s="52"/>
    </row>
    <row r="358" spans="1:5" x14ac:dyDescent="0.3">
      <c r="A358" s="2"/>
      <c r="B358" s="2"/>
      <c r="C358" s="2"/>
      <c r="D358" s="49"/>
      <c r="E358" s="52"/>
    </row>
    <row r="359" spans="1:5" x14ac:dyDescent="0.3">
      <c r="A359" s="2"/>
      <c r="B359" s="2"/>
      <c r="C359" s="2"/>
      <c r="D359" s="49"/>
      <c r="E359" s="52"/>
    </row>
  </sheetData>
  <mergeCells count="34">
    <mergeCell ref="B100:E100"/>
    <mergeCell ref="B104:E104"/>
    <mergeCell ref="B110:E110"/>
    <mergeCell ref="B70:E70"/>
    <mergeCell ref="B88:E88"/>
    <mergeCell ref="B84:E84"/>
    <mergeCell ref="B80:E80"/>
    <mergeCell ref="B53:E53"/>
    <mergeCell ref="B55:E55"/>
    <mergeCell ref="A57:E57"/>
    <mergeCell ref="B58:E58"/>
    <mergeCell ref="B65:E65"/>
    <mergeCell ref="A1:E1"/>
    <mergeCell ref="B8:E8"/>
    <mergeCell ref="A7:E7"/>
    <mergeCell ref="B12:E12"/>
    <mergeCell ref="B16:E16"/>
    <mergeCell ref="A5:E5"/>
    <mergeCell ref="A132:B132"/>
    <mergeCell ref="D132:E132"/>
    <mergeCell ref="A4:E4"/>
    <mergeCell ref="A2:E2"/>
    <mergeCell ref="A3:E3"/>
    <mergeCell ref="A93:E93"/>
    <mergeCell ref="B94:E94"/>
    <mergeCell ref="B21:E21"/>
    <mergeCell ref="B27:E27"/>
    <mergeCell ref="B31:E31"/>
    <mergeCell ref="B39:E39"/>
    <mergeCell ref="B43:E43"/>
    <mergeCell ref="A130:C130"/>
    <mergeCell ref="A116:E116"/>
    <mergeCell ref="B117:E117"/>
    <mergeCell ref="B48:E48"/>
  </mergeCells>
  <printOptions gridLines="1"/>
  <pageMargins left="0.86614173228346458" right="0.23622047244094491" top="0.78740157480314965" bottom="0.51181102362204722" header="0.31496062992125984" footer="0.31496062992125984"/>
  <pageSetup paperSize="9" scale="61" fitToHeight="0" orientation="portrait" r:id="rId1"/>
  <headerFooter>
    <oddHeader>&amp;R&amp;"Times New Roman,обычный"&amp;8Приложение № 4 к повестке общего собрания к вопросу № 13 -
Сообщение от 15 марта 2016г. о проведении внеочередного 
ОСС в МКД по адресу: г. Новороссийск, ул. Пионерская, 23а корп. 2</oddHeader>
    <oddFooter>&amp;L&amp;"-,полужирный"Инициатор общего собрания Давыденко Е.С.  _________________________&amp;R&amp;P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 </vt:lpstr>
      <vt:lpstr>Прил.2</vt:lpstr>
      <vt:lpstr>Прил.2!Заголовки_для_печати</vt:lpstr>
      <vt:lpstr>Прил.2!Область_печати</vt:lpstr>
      <vt:lpstr>'Тариф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2017-03-06T05:43:57Z</dcterms:modified>
</cp:coreProperties>
</file>